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40" tabRatio="873" activeTab="0"/>
  </bookViews>
  <sheets>
    <sheet name="startovní listina" sheetId="1" r:id="rId1"/>
    <sheet name="Michálkovice M" sheetId="2" r:id="rId2"/>
    <sheet name="Frýdek M" sheetId="3" r:id="rId3"/>
    <sheet name="Kstomlátky M" sheetId="4" r:id="rId4"/>
    <sheet name="Bludov" sheetId="5" r:id="rId5"/>
    <sheet name="HZS Hradc " sheetId="6" r:id="rId6"/>
    <sheet name="Skalice Ž (B)" sheetId="7" r:id="rId7"/>
    <sheet name="Velké Meziříčí Ž" sheetId="8" r:id="rId8"/>
    <sheet name="Písková Lhota Ž" sheetId="9" r:id="rId9"/>
    <sheet name="Nová Paka Ž(B)" sheetId="10" r:id="rId10"/>
  </sheets>
  <definedNames>
    <definedName name="_xlnm._FilterDatabase" localSheetId="0" hidden="1">'startovní listina'!$C$5:$W$14</definedName>
    <definedName name="_xlnm.Print_Titles" localSheetId="4">'Bludov'!$4:$19</definedName>
    <definedName name="_xlnm.Print_Titles" localSheetId="2">'Frýdek M'!$4:$19</definedName>
    <definedName name="_xlnm.Print_Titles" localSheetId="5">'HZS Hradc '!$4:$19</definedName>
    <definedName name="_xlnm.Print_Titles" localSheetId="3">'Kstomlátky M'!$4:$19</definedName>
    <definedName name="_xlnm.Print_Titles" localSheetId="1">'Michálkovice M'!$4:$19</definedName>
    <definedName name="_xlnm.Print_Titles" localSheetId="9">'Nová Paka Ž(B)'!$4:$19</definedName>
    <definedName name="_xlnm.Print_Titles" localSheetId="8">'Písková Lhota Ž'!$4:$19</definedName>
    <definedName name="_xlnm.Print_Titles" localSheetId="6">'Skalice Ž (B)'!$4:$18</definedName>
    <definedName name="_xlnm.Print_Titles" localSheetId="7">'Velké Meziříčí Ž'!$4:$19</definedName>
    <definedName name="_xlnm.Print_Area" localSheetId="4">'Bludov'!$B$4:$J$58,'Bludov'!$B$62:$J$98</definedName>
    <definedName name="_xlnm.Print_Area" localSheetId="2">'Frýdek M'!$B$4:$J$58,'Frýdek M'!$B$62:$J$98</definedName>
    <definedName name="_xlnm.Print_Area" localSheetId="5">'HZS Hradc '!$B$4:$J$58,'HZS Hradc '!$B$62:$J$98</definedName>
    <definedName name="_xlnm.Print_Area" localSheetId="3">'Kstomlátky M'!$B$4:$J$58,'Kstomlátky M'!$B$62:$J$98</definedName>
    <definedName name="_xlnm.Print_Area" localSheetId="1">'Michálkovice M'!$B$4:$J$58,'Michálkovice M'!$B$62:$J$98</definedName>
    <definedName name="_xlnm.Print_Area" localSheetId="9">'Nová Paka Ž(B)'!$B$4:$J$58,'Nová Paka Ž(B)'!$B$62:$J$98</definedName>
    <definedName name="_xlnm.Print_Area" localSheetId="8">'Písková Lhota Ž'!$B$4:$J$58,'Písková Lhota Ž'!$B$62:$J$98</definedName>
    <definedName name="_xlnm.Print_Area" localSheetId="6">'Skalice Ž (B)'!$B$4:$J$58,'Skalice Ž (B)'!$B$62:$J$98</definedName>
    <definedName name="_xlnm.Print_Area" localSheetId="7">'Velké Meziříčí Ž'!$B$4:$J$58,'Velké Meziříčí Ž'!$B$62:$J$98</definedName>
  </definedNames>
  <calcPr fullCalcOnLoad="1"/>
</workbook>
</file>

<file path=xl/comments2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3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4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5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sharedStrings.xml><?xml version="1.0" encoding="utf-8"?>
<sst xmlns="http://schemas.openxmlformats.org/spreadsheetml/2006/main" count="1381" uniqueCount="161">
  <si>
    <t>Bodů</t>
  </si>
  <si>
    <t>Součet</t>
  </si>
  <si>
    <t>R1</t>
  </si>
  <si>
    <t>R3</t>
  </si>
  <si>
    <t>HR</t>
  </si>
  <si>
    <t>za kus</t>
  </si>
  <si>
    <t>Zapomenuté nebo ztracené nářadí</t>
  </si>
  <si>
    <t>Špatně rozložené tlakové hadice</t>
  </si>
  <si>
    <t>za hadici</t>
  </si>
  <si>
    <t>Vlečení rozložených hadic</t>
  </si>
  <si>
    <t>Špatná konečná pozice</t>
  </si>
  <si>
    <t>za případ</t>
  </si>
  <si>
    <t>Nesprávná práce</t>
  </si>
  <si>
    <t>Chybný, nesrozumitelný povel</t>
  </si>
  <si>
    <t>Nepředpisově otevřené tlakové výstupy</t>
  </si>
  <si>
    <t>Mluvení během práce</t>
  </si>
  <si>
    <t>Nespojené spojky</t>
  </si>
  <si>
    <t>za pár</t>
  </si>
  <si>
    <t>Požární útok</t>
  </si>
  <si>
    <t>Neúčinně nebo špatně upevněné ventilové lano</t>
  </si>
  <si>
    <t>Neúčinně upevněné savicové lano</t>
  </si>
  <si>
    <t>Předčasný start</t>
  </si>
  <si>
    <t>KLADNÉ BODY</t>
  </si>
  <si>
    <t>ZÁPORNÉ BODY</t>
  </si>
  <si>
    <t>Součet kladných bodů</t>
  </si>
  <si>
    <t>Celkové stáří družstva v letech</t>
  </si>
  <si>
    <t>Věkové body</t>
  </si>
  <si>
    <t>Součet záporných bodů při štafetě</t>
  </si>
  <si>
    <t>CELKOVÝ POČET BODŮ</t>
  </si>
  <si>
    <t>Chybějící osobní výstroj</t>
  </si>
  <si>
    <t>Nesprávně překonaná překážka</t>
  </si>
  <si>
    <t>Nedonesená proudnice</t>
  </si>
  <si>
    <t>Čas požárního útoku v sekundách a desetinách sekundy</t>
  </si>
  <si>
    <t>Štafeta</t>
  </si>
  <si>
    <t>Základní body</t>
  </si>
  <si>
    <t>Součet záporných bodů při požárním útoku</t>
  </si>
  <si>
    <t>rozhodčí 1</t>
  </si>
  <si>
    <t>rozhodčí 3</t>
  </si>
  <si>
    <t>Upoštění spojek</t>
  </si>
  <si>
    <t>Špatné odložení rezervní hadice</t>
  </si>
  <si>
    <t>Odběhnutí VoS, resp. HaS před "Nasáto"</t>
  </si>
  <si>
    <t>Čas štafetového běhu v sekundách a desetinách sekundy</t>
  </si>
  <si>
    <t>Chybný předávka</t>
  </si>
  <si>
    <t>Název družstva</t>
  </si>
  <si>
    <t>DH</t>
  </si>
  <si>
    <t>PH</t>
  </si>
  <si>
    <t>Ženy</t>
  </si>
  <si>
    <t>Třída</t>
  </si>
  <si>
    <t>A</t>
  </si>
  <si>
    <t>B</t>
  </si>
  <si>
    <t>Příjmení a jméno</t>
  </si>
  <si>
    <t>Datum narození</t>
  </si>
  <si>
    <t>Účast</t>
  </si>
  <si>
    <t>Útok</t>
  </si>
  <si>
    <t>Kategorie</t>
  </si>
  <si>
    <t>Datum soutěžě</t>
  </si>
  <si>
    <t xml:space="preserve">       ……………………………….</t>
  </si>
  <si>
    <t>………………………..</t>
  </si>
  <si>
    <t>…………………………</t>
  </si>
  <si>
    <t>hlavní rozhodčí</t>
  </si>
  <si>
    <t>rozhodčí disc. štafeta</t>
  </si>
  <si>
    <t>sčítací výbor</t>
  </si>
  <si>
    <t>velitel družstva</t>
  </si>
  <si>
    <t>Družstvo</t>
  </si>
  <si>
    <t>kategorie</t>
  </si>
  <si>
    <t>třída</t>
  </si>
  <si>
    <t>2.pokus</t>
  </si>
  <si>
    <t>1.pokus</t>
  </si>
  <si>
    <t xml:space="preserve">útok </t>
  </si>
  <si>
    <t>štafeta</t>
  </si>
  <si>
    <t>celkem</t>
  </si>
  <si>
    <t>Nejlepší</t>
  </si>
  <si>
    <t>2. POKUS</t>
  </si>
  <si>
    <t>STARTOVNÍ LISTINA</t>
  </si>
  <si>
    <t>Pořadí</t>
  </si>
  <si>
    <t>TB útok</t>
  </si>
  <si>
    <t>TB štafeta</t>
  </si>
  <si>
    <t>Filtr</t>
  </si>
  <si>
    <t>Pořadí filtr</t>
  </si>
  <si>
    <t>Datum soutěže</t>
  </si>
  <si>
    <t>SDH Michálkovice</t>
  </si>
  <si>
    <t>Adámek Ivo</t>
  </si>
  <si>
    <t>Adámek Michal</t>
  </si>
  <si>
    <t>Axmann Zdeněk</t>
  </si>
  <si>
    <t>Gvuzď Petr</t>
  </si>
  <si>
    <t>Heiduk Tomáš</t>
  </si>
  <si>
    <t>Holec Rostislav</t>
  </si>
  <si>
    <t>Hrbáček Josef</t>
  </si>
  <si>
    <t>Virec Ondřej</t>
  </si>
  <si>
    <t>Včelný Tomáš</t>
  </si>
  <si>
    <t>SDH Frýdek</t>
  </si>
  <si>
    <t>Alexovič Richard</t>
  </si>
  <si>
    <t>Hota Marek</t>
  </si>
  <si>
    <t>Hubáč Aleš</t>
  </si>
  <si>
    <t>Žurovec Tomáš</t>
  </si>
  <si>
    <t>Grygar Jan</t>
  </si>
  <si>
    <t>Krpec Josef</t>
  </si>
  <si>
    <t>Pospěch Petr</t>
  </si>
  <si>
    <t>Žabčík Milan</t>
  </si>
  <si>
    <t>Garba Kamil</t>
  </si>
  <si>
    <t>SDH Kostomlátky</t>
  </si>
  <si>
    <t>SDH Velké Meziříčí</t>
  </si>
  <si>
    <t>HZS Královéhradeckého Kraje</t>
  </si>
  <si>
    <t>Lánský Vratislav</t>
  </si>
  <si>
    <t>Šmíd Petr</t>
  </si>
  <si>
    <t>Březina Jan</t>
  </si>
  <si>
    <t>Sinák Pavel</t>
  </si>
  <si>
    <t>Matějíček Petr</t>
  </si>
  <si>
    <t>Koníř Martin</t>
  </si>
  <si>
    <t>Červený Martin</t>
  </si>
  <si>
    <t>Janičata Libor</t>
  </si>
  <si>
    <t>Krogler Luděk</t>
  </si>
  <si>
    <t>Kratochvílová Jana</t>
  </si>
  <si>
    <t>Lázničková Šárka</t>
  </si>
  <si>
    <t>Bernatová Michaela</t>
  </si>
  <si>
    <t>Křikavová Radka</t>
  </si>
  <si>
    <t>Sedláková Veronika</t>
  </si>
  <si>
    <t>Klapalová Barbora</t>
  </si>
  <si>
    <t>Vítková Šárka</t>
  </si>
  <si>
    <t>Žejšková Petra</t>
  </si>
  <si>
    <t>Pavlová Tereza</t>
  </si>
  <si>
    <t>Punčochářová Markéta</t>
  </si>
  <si>
    <t>Nezbedová Magdaléna</t>
  </si>
  <si>
    <t>Štoková Jana</t>
  </si>
  <si>
    <t>Nezbedová Marie</t>
  </si>
  <si>
    <t>Friedlová Eliška</t>
  </si>
  <si>
    <t>Červená Veronika</t>
  </si>
  <si>
    <t>Pohanková Lucie</t>
  </si>
  <si>
    <t>Hamáčková Tereza</t>
  </si>
  <si>
    <t>SDH Nová Paka</t>
  </si>
  <si>
    <t>SDH Písková Lhota</t>
  </si>
  <si>
    <t>Fejfarová Lenka</t>
  </si>
  <si>
    <t>Horáčková Renata</t>
  </si>
  <si>
    <t>Tichá Jana</t>
  </si>
  <si>
    <t>Krausová Vladimíra</t>
  </si>
  <si>
    <t>Poláková Blanka</t>
  </si>
  <si>
    <t>Pospíšilová Pavla</t>
  </si>
  <si>
    <t>Doubková Vendula</t>
  </si>
  <si>
    <t>Steinarová Romana</t>
  </si>
  <si>
    <t>Morcová Vlasta</t>
  </si>
  <si>
    <t>Walter Jiří</t>
  </si>
  <si>
    <t>Novák Jan</t>
  </si>
  <si>
    <t>Koutný Tomáš</t>
  </si>
  <si>
    <t>Procházka Tomáš</t>
  </si>
  <si>
    <t>Pavelka Martin</t>
  </si>
  <si>
    <t>Zajan Filip</t>
  </si>
  <si>
    <t>Pavelka Marek</t>
  </si>
  <si>
    <t>Škrdla Pavel</t>
  </si>
  <si>
    <t>Krejčí Josef</t>
  </si>
  <si>
    <t>SDH Bludov</t>
  </si>
  <si>
    <t>SDH Skalice</t>
  </si>
  <si>
    <t>Velčovská Pavla</t>
  </si>
  <si>
    <t>Škodová Irena</t>
  </si>
  <si>
    <t>Demlová Monika</t>
  </si>
  <si>
    <t>Prokůpková Jana</t>
  </si>
  <si>
    <t>Štěpánková Jana</t>
  </si>
  <si>
    <t>Mechlová Ivana</t>
  </si>
  <si>
    <t>Mamulová Miroslava</t>
  </si>
  <si>
    <t>Kotulová Renáta</t>
  </si>
  <si>
    <t>Velčovská Marie</t>
  </si>
  <si>
    <t>STARTOVNÍ a VÝSLEDKOVÁ LISTINA - BLUDOV (23.4.2017)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</si>
</sst>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m/yyyy"/>
    <numFmt numFmtId="169" formatCode="dd/mm/yy;@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10" fillId="0" borderId="0" xfId="36" applyFont="1" applyAlignment="1" applyProtection="1">
      <alignment horizontal="left" vertical="center"/>
      <protection/>
    </xf>
    <xf numFmtId="0" fontId="0" fillId="0" borderId="23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7" fillId="0" borderId="12" xfId="36" applyBorder="1" applyAlignment="1" applyProtection="1">
      <alignment/>
      <protection/>
    </xf>
    <xf numFmtId="0" fontId="0" fillId="0" borderId="25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/>
    </xf>
    <xf numFmtId="14" fontId="2" fillId="32" borderId="0" xfId="0" applyNumberFormat="1" applyFont="1" applyFill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14" fontId="0" fillId="0" borderId="15" xfId="0" applyNumberFormat="1" applyBorder="1" applyAlignment="1" applyProtection="1">
      <alignment horizontal="center" vertical="center"/>
      <protection/>
    </xf>
    <xf numFmtId="14" fontId="0" fillId="0" borderId="40" xfId="0" applyNumberFormat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4" fontId="0" fillId="0" borderId="62" xfId="0" applyNumberFormat="1" applyFill="1" applyBorder="1" applyAlignment="1">
      <alignment horizontal="center" vertical="center"/>
    </xf>
    <xf numFmtId="14" fontId="0" fillId="0" borderId="63" xfId="0" applyNumberFormat="1" applyFill="1" applyBorder="1" applyAlignment="1">
      <alignment horizontal="center" vertical="center"/>
    </xf>
    <xf numFmtId="14" fontId="0" fillId="0" borderId="62" xfId="0" applyNumberFormat="1" applyBorder="1" applyAlignment="1" applyProtection="1">
      <alignment horizontal="center" vertical="center"/>
      <protection/>
    </xf>
    <xf numFmtId="14" fontId="0" fillId="0" borderId="63" xfId="0" applyNumberFormat="1" applyBorder="1" applyAlignment="1" applyProtection="1">
      <alignment horizontal="center" vertical="center"/>
      <protection/>
    </xf>
    <xf numFmtId="14" fontId="0" fillId="0" borderId="64" xfId="0" applyNumberFormat="1" applyBorder="1" applyAlignment="1" applyProtection="1">
      <alignment horizontal="center" vertical="center"/>
      <protection/>
    </xf>
    <xf numFmtId="14" fontId="0" fillId="0" borderId="57" xfId="0" applyNumberFormat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4" fontId="0" fillId="0" borderId="15" xfId="0" applyNumberFormat="1" applyFill="1" applyBorder="1" applyAlignment="1" applyProtection="1">
      <alignment horizontal="center" vertical="center"/>
      <protection/>
    </xf>
    <xf numFmtId="14" fontId="0" fillId="0" borderId="40" xfId="0" applyNumberFormat="1" applyFill="1" applyBorder="1" applyAlignment="1" applyProtection="1">
      <alignment horizontal="center" vertical="center"/>
      <protection/>
    </xf>
    <xf numFmtId="14" fontId="0" fillId="0" borderId="62" xfId="0" applyNumberFormat="1" applyFill="1" applyBorder="1" applyAlignment="1" applyProtection="1">
      <alignment horizontal="center" vertical="center"/>
      <protection/>
    </xf>
    <xf numFmtId="14" fontId="0" fillId="0" borderId="63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1"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showZeros="0" tabSelected="1" zoomScale="90" zoomScaleNormal="90" zoomScalePageLayoutView="0" workbookViewId="0" topLeftCell="A1">
      <selection activeCell="W7" sqref="W7"/>
    </sheetView>
  </sheetViews>
  <sheetFormatPr defaultColWidth="9.140625" defaultRowHeight="12.75"/>
  <cols>
    <col min="1" max="1" width="38.7109375" style="29" customWidth="1"/>
    <col min="2" max="2" width="10.28125" style="5" customWidth="1"/>
    <col min="3" max="6" width="9.140625" style="5" customWidth="1"/>
    <col min="7" max="7" width="9.140625" style="43" customWidth="1"/>
    <col min="8" max="8" width="9.140625" style="5" customWidth="1"/>
    <col min="9" max="9" width="9.140625" style="43" customWidth="1"/>
    <col min="10" max="11" width="9.140625" style="5" customWidth="1"/>
    <col min="12" max="12" width="9.140625" style="43" customWidth="1"/>
    <col min="13" max="13" width="9.140625" style="5" customWidth="1"/>
    <col min="14" max="14" width="9.140625" style="43" customWidth="1"/>
    <col min="15" max="15" width="9.140625" style="5" customWidth="1"/>
    <col min="16" max="16" width="8.421875" style="5" customWidth="1"/>
    <col min="17" max="17" width="7.140625" style="5" customWidth="1"/>
    <col min="18" max="18" width="0.13671875" style="5" customWidth="1"/>
    <col min="19" max="19" width="7.140625" style="29" hidden="1" customWidth="1"/>
    <col min="20" max="20" width="9.140625" style="29" hidden="1" customWidth="1"/>
    <col min="21" max="21" width="7.140625" style="29" hidden="1" customWidth="1"/>
    <col min="22" max="22" width="7.7109375" style="29" hidden="1" customWidth="1"/>
    <col min="23" max="23" width="9.8515625" style="29" bestFit="1" customWidth="1"/>
    <col min="24" max="25" width="9.140625" style="29" customWidth="1"/>
    <col min="26" max="16384" width="9.140625" style="29" customWidth="1"/>
  </cols>
  <sheetData>
    <row r="1" spans="1:23" ht="12.75">
      <c r="A1" s="69" t="s">
        <v>160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R1" s="68" t="s">
        <v>79</v>
      </c>
      <c r="S1" s="68"/>
      <c r="T1" s="68"/>
      <c r="U1" s="68"/>
      <c r="V1" s="68"/>
      <c r="W1" s="68"/>
    </row>
    <row r="2" spans="1:18" ht="13.5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30"/>
      <c r="R2" s="52">
        <v>42848</v>
      </c>
    </row>
    <row r="3" spans="1:23" ht="12.75">
      <c r="A3" s="66" t="s">
        <v>63</v>
      </c>
      <c r="B3" s="54" t="s">
        <v>64</v>
      </c>
      <c r="C3" s="54" t="s">
        <v>65</v>
      </c>
      <c r="D3" s="58" t="s">
        <v>26</v>
      </c>
      <c r="E3" s="56" t="s">
        <v>77</v>
      </c>
      <c r="F3" s="54" t="s">
        <v>67</v>
      </c>
      <c r="G3" s="54"/>
      <c r="H3" s="54"/>
      <c r="I3" s="54"/>
      <c r="J3" s="54"/>
      <c r="K3" s="54" t="s">
        <v>66</v>
      </c>
      <c r="L3" s="54"/>
      <c r="M3" s="54"/>
      <c r="N3" s="54"/>
      <c r="O3" s="54"/>
      <c r="P3" s="64" t="s">
        <v>71</v>
      </c>
      <c r="Q3" s="60"/>
      <c r="R3" s="62" t="s">
        <v>74</v>
      </c>
      <c r="W3" s="62" t="s">
        <v>78</v>
      </c>
    </row>
    <row r="4" spans="1:23" ht="13.5" thickBot="1">
      <c r="A4" s="67"/>
      <c r="B4" s="55"/>
      <c r="C4" s="55"/>
      <c r="D4" s="59"/>
      <c r="E4" s="57"/>
      <c r="F4" s="28" t="s">
        <v>68</v>
      </c>
      <c r="G4" s="41" t="s">
        <v>75</v>
      </c>
      <c r="H4" s="28" t="s">
        <v>69</v>
      </c>
      <c r="I4" s="41" t="s">
        <v>76</v>
      </c>
      <c r="J4" s="28" t="s">
        <v>70</v>
      </c>
      <c r="K4" s="28" t="s">
        <v>68</v>
      </c>
      <c r="L4" s="41" t="s">
        <v>75</v>
      </c>
      <c r="M4" s="28" t="s">
        <v>69</v>
      </c>
      <c r="N4" s="41" t="s">
        <v>76</v>
      </c>
      <c r="O4" s="28" t="s">
        <v>70</v>
      </c>
      <c r="P4" s="65"/>
      <c r="Q4" s="61"/>
      <c r="R4" s="63"/>
      <c r="W4" s="63"/>
    </row>
    <row r="5" spans="1:23" ht="6.75" customHeight="1" thickTop="1">
      <c r="A5" s="45"/>
      <c r="B5" s="46"/>
      <c r="C5" s="46"/>
      <c r="D5" s="46"/>
      <c r="E5" s="46"/>
      <c r="F5" s="46"/>
      <c r="G5" s="47"/>
      <c r="H5" s="46"/>
      <c r="I5" s="47"/>
      <c r="J5" s="46"/>
      <c r="K5" s="46"/>
      <c r="L5" s="47"/>
      <c r="M5" s="46"/>
      <c r="N5" s="47"/>
      <c r="O5" s="46"/>
      <c r="P5" s="40"/>
      <c r="Q5" s="48"/>
      <c r="R5" s="27"/>
      <c r="W5" s="27"/>
    </row>
    <row r="6" spans="1:23" ht="19.5" customHeight="1">
      <c r="A6" s="39" t="str">
        <f>'Michálkovice M'!$B$6</f>
        <v>SDH Michálkovice</v>
      </c>
      <c r="B6" s="8" t="str">
        <f>IF('Michálkovice M'!$E$6=1,'Michálkovice M'!$E$5,IF('Michálkovice M'!$F$6=1,'Michálkovice M'!$F$5,IF('Michálkovice M'!$G$6=1,'Michálkovice M'!$G$5,0)))</f>
        <v>DH</v>
      </c>
      <c r="C6" s="8" t="str">
        <f>IF('Michálkovice M'!$H$6=1,'Michálkovice M'!$H$5,IF('Michálkovice M'!$I$6=1,'Michálkovice M'!$I$5,0))</f>
        <v>A</v>
      </c>
      <c r="D6" s="36">
        <f>'Michálkovice M'!$I$24</f>
        <v>0</v>
      </c>
      <c r="E6" s="8"/>
      <c r="F6" s="37">
        <f>'Michálkovice M'!$J$44-G6</f>
        <v>54.47999999999999</v>
      </c>
      <c r="G6" s="42">
        <f>'Michálkovice M'!$I$44</f>
        <v>20</v>
      </c>
      <c r="H6" s="37">
        <f>'Michálkovice M'!$J$52</f>
        <v>68.86</v>
      </c>
      <c r="I6" s="42">
        <f>'Michálkovice M'!$I$52</f>
        <v>5</v>
      </c>
      <c r="J6" s="37">
        <f aca="true" t="shared" si="0" ref="J6:J14">500-(F6+G6+H6+I6-D6)</f>
        <v>351.66</v>
      </c>
      <c r="K6" s="37">
        <f>'Michálkovice M'!$J$84-L6</f>
        <v>40.13</v>
      </c>
      <c r="L6" s="42">
        <f>'Michálkovice M'!$I$84</f>
        <v>10</v>
      </c>
      <c r="M6" s="37">
        <f>'Michálkovice M'!$J$92</f>
        <v>58.23</v>
      </c>
      <c r="N6" s="42">
        <f>'Michálkovice M'!$I$92</f>
        <v>0</v>
      </c>
      <c r="O6" s="37">
        <f aca="true" t="shared" si="1" ref="O6:O14">500-(K6+L6+M6+N6-D6)</f>
        <v>391.64</v>
      </c>
      <c r="P6" s="38">
        <f aca="true" t="shared" si="2" ref="P6:P14">MAX(J6,O6)</f>
        <v>391.64</v>
      </c>
      <c r="Q6" s="44">
        <f aca="true" t="shared" si="3" ref="Q6:Q14">IF(P6=0,9999,P6)</f>
        <v>391.64</v>
      </c>
      <c r="R6" s="27">
        <f aca="true" t="shared" si="4" ref="R6:R14">RANK(Q6,$Q$6:$Q$14,0)</f>
        <v>6</v>
      </c>
      <c r="S6" s="19">
        <f>'Michálkovice M'!$J$53</f>
        <v>356.65999999999997</v>
      </c>
      <c r="U6" s="19">
        <f>'Michálkovice M'!$J$93</f>
        <v>391.64</v>
      </c>
      <c r="V6" s="29">
        <f aca="true" t="shared" si="5" ref="V6:V14">IF(E6=1,P6,9999)</f>
        <v>9999</v>
      </c>
      <c r="W6" s="27">
        <v>4</v>
      </c>
    </row>
    <row r="7" spans="1:23" ht="19.5" customHeight="1">
      <c r="A7" s="39" t="str">
        <f>'Frýdek M'!$B$6</f>
        <v>SDH Frýdek</v>
      </c>
      <c r="B7" s="8" t="str">
        <f>IF('Frýdek M'!$E$6=1,'Frýdek M'!$E$5,IF('Frýdek M'!$F$6=1,'Frýdek M'!$F$5,IF('Frýdek M'!$G$6=1,'Frýdek M'!$G$5,0)))</f>
        <v>DH</v>
      </c>
      <c r="C7" s="8" t="str">
        <f>IF('Frýdek M'!$H$6=1,'Frýdek M'!$H$5,IF('Frýdek M'!$I$6=1,'Frýdek M'!$I$5,0))</f>
        <v>A</v>
      </c>
      <c r="D7" s="36">
        <f>'Frýdek M'!$I$24</f>
        <v>0</v>
      </c>
      <c r="E7" s="8"/>
      <c r="F7" s="37">
        <f>'Frýdek M'!$J$44-G7</f>
        <v>38.51</v>
      </c>
      <c r="G7" s="42">
        <f>'Frýdek M'!$I$44</f>
        <v>20</v>
      </c>
      <c r="H7" s="37">
        <f>'Frýdek M'!$J$52</f>
        <v>57.87</v>
      </c>
      <c r="I7" s="42">
        <f>'Frýdek M'!$I$52</f>
        <v>0</v>
      </c>
      <c r="J7" s="37">
        <f t="shared" si="0"/>
        <v>383.62</v>
      </c>
      <c r="K7" s="37">
        <f>'Frýdek M'!$J$84-L7</f>
        <v>38.24</v>
      </c>
      <c r="L7" s="42">
        <f>'Frýdek M'!$I$84</f>
        <v>5</v>
      </c>
      <c r="M7" s="37">
        <f>'Frýdek M'!$J$92</f>
        <v>57.63</v>
      </c>
      <c r="N7" s="42">
        <f>'Frýdek M'!$I$92</f>
        <v>0</v>
      </c>
      <c r="O7" s="37">
        <f t="shared" si="1"/>
        <v>399.13</v>
      </c>
      <c r="P7" s="38">
        <f t="shared" si="2"/>
        <v>399.13</v>
      </c>
      <c r="Q7" s="44">
        <f t="shared" si="3"/>
        <v>399.13</v>
      </c>
      <c r="R7" s="27">
        <f t="shared" si="4"/>
        <v>2</v>
      </c>
      <c r="S7" s="19">
        <f>'Frýdek M'!$J$53</f>
        <v>383.62</v>
      </c>
      <c r="U7" s="19">
        <f>'Frýdek M'!$J$93</f>
        <v>399.13</v>
      </c>
      <c r="V7" s="29">
        <f t="shared" si="5"/>
        <v>9999</v>
      </c>
      <c r="W7" s="27">
        <v>2</v>
      </c>
    </row>
    <row r="8" spans="1:23" ht="19.5" customHeight="1">
      <c r="A8" s="39" t="str">
        <f>'Kstomlátky M'!$B$6</f>
        <v>SDH Kostomlátky</v>
      </c>
      <c r="B8" s="8" t="str">
        <f>IF('Kstomlátky M'!$E$6=1,'Kstomlátky M'!$E$5,IF('Kstomlátky M'!$F$6=1,'Kstomlátky M'!$F$5,IF('Kstomlátky M'!$G$6=1,'Kstomlátky M'!$G$5,0)))</f>
        <v>DH</v>
      </c>
      <c r="C8" s="8" t="str">
        <f>IF('Kstomlátky M'!$H$6=1,'Kstomlátky M'!$H$5,IF('Kstomlátky M'!$I$6=1,'Kstomlátky M'!$I$5,0))</f>
        <v>A</v>
      </c>
      <c r="D8" s="36">
        <f>'Kstomlátky M'!$I$24</f>
        <v>0</v>
      </c>
      <c r="E8" s="8"/>
      <c r="F8" s="37">
        <f>'Kstomlátky M'!$J$44-G8</f>
        <v>40.74</v>
      </c>
      <c r="G8" s="42">
        <f>'Kstomlátky M'!$I$44</f>
        <v>5</v>
      </c>
      <c r="H8" s="37">
        <f>'Kstomlátky M'!$J$52</f>
        <v>59.15</v>
      </c>
      <c r="I8" s="42">
        <f>'Kstomlátky M'!$I$52</f>
        <v>0</v>
      </c>
      <c r="J8" s="37">
        <f t="shared" si="0"/>
        <v>395.11</v>
      </c>
      <c r="K8" s="37">
        <f>'Kstomlátky M'!$J$84-L8</f>
        <v>43.400000000000006</v>
      </c>
      <c r="L8" s="42">
        <f>'Kstomlátky M'!$I$84</f>
        <v>30</v>
      </c>
      <c r="M8" s="37">
        <f>'Kstomlátky M'!$J$92</f>
        <v>60.03</v>
      </c>
      <c r="N8" s="42">
        <f>'Kstomlátky M'!$I$92</f>
        <v>0</v>
      </c>
      <c r="O8" s="37">
        <f t="shared" si="1"/>
        <v>366.57</v>
      </c>
      <c r="P8" s="38">
        <f t="shared" si="2"/>
        <v>395.11</v>
      </c>
      <c r="Q8" s="44">
        <f t="shared" si="3"/>
        <v>395.11</v>
      </c>
      <c r="R8" s="27">
        <f t="shared" si="4"/>
        <v>5</v>
      </c>
      <c r="S8" s="19">
        <f>'Kstomlátky M'!$J$53</f>
        <v>395.11</v>
      </c>
      <c r="U8" s="19">
        <f>'Kstomlátky M'!$J$93</f>
        <v>366.57000000000005</v>
      </c>
      <c r="V8" s="29">
        <f t="shared" si="5"/>
        <v>9999</v>
      </c>
      <c r="W8" s="27">
        <v>3</v>
      </c>
    </row>
    <row r="9" spans="1:23" ht="19.5" customHeight="1">
      <c r="A9" s="39" t="str">
        <f>Bludov!$B$6</f>
        <v>SDH Bludov</v>
      </c>
      <c r="B9" s="8" t="str">
        <f>IF(Bludov!$E$6=1,Bludov!$E$5,IF(Bludov!$F$6=1,Bludov!$F$5,IF(Bludov!$G$6=1,Bludov!$G$5,0)))</f>
        <v>Ženy</v>
      </c>
      <c r="C9" s="8" t="str">
        <f>IF(Bludov!$H$6=1,Bludov!$H$5,IF(Bludov!$I$6=1,Bludov!$I$5,0))</f>
        <v>A</v>
      </c>
      <c r="D9" s="36">
        <f>Bludov!$I$24</f>
        <v>0</v>
      </c>
      <c r="E9" s="8">
        <v>1</v>
      </c>
      <c r="F9" s="37">
        <f>Bludov!$J$44-G9</f>
        <v>50.74</v>
      </c>
      <c r="G9" s="42">
        <f>Bludov!$I$44</f>
        <v>10</v>
      </c>
      <c r="H9" s="37">
        <f>Bludov!$J$52</f>
        <v>68.45</v>
      </c>
      <c r="I9" s="42">
        <f>Bludov!$I$52</f>
        <v>0</v>
      </c>
      <c r="J9" s="37">
        <f t="shared" si="0"/>
        <v>370.81</v>
      </c>
      <c r="K9" s="37">
        <f>Bludov!$J$84-L9</f>
        <v>43.42</v>
      </c>
      <c r="L9" s="42">
        <f>Bludov!$I$84</f>
        <v>0</v>
      </c>
      <c r="M9" s="37">
        <f>Bludov!$J$92</f>
        <v>67.95</v>
      </c>
      <c r="N9" s="42">
        <f>Bludov!$I$92</f>
        <v>0</v>
      </c>
      <c r="O9" s="37">
        <f t="shared" si="1"/>
        <v>388.63</v>
      </c>
      <c r="P9" s="38">
        <f t="shared" si="2"/>
        <v>388.63</v>
      </c>
      <c r="Q9" s="44">
        <f t="shared" si="3"/>
        <v>388.63</v>
      </c>
      <c r="R9" s="27">
        <f t="shared" si="4"/>
        <v>7</v>
      </c>
      <c r="S9" s="19">
        <f>Bludov!$J$53</f>
        <v>370.81</v>
      </c>
      <c r="U9" s="19">
        <f>Bludov!$J$93</f>
        <v>388.63</v>
      </c>
      <c r="V9" s="29">
        <f t="shared" si="5"/>
        <v>388.63</v>
      </c>
      <c r="W9" s="27">
        <v>3</v>
      </c>
    </row>
    <row r="10" spans="1:23" ht="19.5" customHeight="1">
      <c r="A10" s="39" t="str">
        <f>'Skalice Ž (B)'!$B$6</f>
        <v>SDH Skalice</v>
      </c>
      <c r="B10" s="8" t="str">
        <f>IF('Skalice Ž (B)'!$E$6=1,'Skalice Ž (B)'!$E$5,IF('Skalice Ž (B)'!$F$6=1,'Skalice Ž (B)'!$F$5,IF('Skalice Ž (B)'!$G$6=1,'Skalice Ž (B)'!$G$5,0)))</f>
        <v>Ženy</v>
      </c>
      <c r="C10" s="8" t="str">
        <f>IF('Skalice Ž (B)'!$H$6=1,'Skalice Ž (B)'!$H$5,IF('Skalice Ž (B)'!$I$6=1,'Skalice Ž (B)'!$I$5,0))</f>
        <v>B</v>
      </c>
      <c r="D10" s="36">
        <f>'Skalice Ž (B)'!$I$24</f>
        <v>14</v>
      </c>
      <c r="E10" s="8">
        <v>1</v>
      </c>
      <c r="F10" s="37">
        <f>'Skalice Ž (B)'!$J$44-G10</f>
        <v>45.96</v>
      </c>
      <c r="G10" s="42">
        <f>'Skalice Ž (B)'!$I$44</f>
        <v>0</v>
      </c>
      <c r="H10" s="37">
        <f>'Skalice Ž (B)'!$J$52</f>
        <v>71.85</v>
      </c>
      <c r="I10" s="42">
        <f>'Skalice Ž (B)'!$I$52</f>
        <v>0</v>
      </c>
      <c r="J10" s="37">
        <f t="shared" si="0"/>
        <v>396.19</v>
      </c>
      <c r="K10" s="37">
        <f>'Skalice Ž (B)'!$J$84-L10</f>
        <v>48.39</v>
      </c>
      <c r="L10" s="42">
        <f>'Skalice Ž (B)'!$I$84</f>
        <v>25</v>
      </c>
      <c r="M10" s="37">
        <f>'Skalice Ž (B)'!$J$92</f>
        <v>99.99</v>
      </c>
      <c r="N10" s="42">
        <f>'Skalice Ž (B)'!$I$92</f>
        <v>0</v>
      </c>
      <c r="O10" s="37">
        <f t="shared" si="1"/>
        <v>340.62</v>
      </c>
      <c r="P10" s="38">
        <f t="shared" si="2"/>
        <v>396.19</v>
      </c>
      <c r="Q10" s="44">
        <f t="shared" si="3"/>
        <v>396.19</v>
      </c>
      <c r="R10" s="27">
        <f t="shared" si="4"/>
        <v>3</v>
      </c>
      <c r="S10" s="19">
        <f>'Skalice Ž (B)'!$J$53</f>
        <v>396.19000000000005</v>
      </c>
      <c r="U10" s="19">
        <f>'Skalice Ž (B)'!$J$93</f>
        <v>340.62</v>
      </c>
      <c r="V10" s="29">
        <f t="shared" si="5"/>
        <v>396.19</v>
      </c>
      <c r="W10" s="27">
        <v>1</v>
      </c>
    </row>
    <row r="11" spans="1:23" ht="19.5" customHeight="1">
      <c r="A11" s="39" t="str">
        <f>'HZS Hradc '!$B$6</f>
        <v>HZS Královéhradeckého Kraje</v>
      </c>
      <c r="B11" s="8" t="str">
        <f>IF('HZS Hradc '!$E$6=1,'HZS Hradc '!$E$5,IF('HZS Hradc '!$F$6=1,'HZS Hradc '!$F$5,IF('HZS Hradc '!$G$6=1,'HZS Hradc '!$G$5,0)))</f>
        <v>PH</v>
      </c>
      <c r="C11" s="8" t="str">
        <f>IF('HZS Hradc '!$H$6=1,'HZS Hradc '!$H$5,IF('HZS Hradc '!$I$6=1,'HZS Hradc '!$I$5,0))</f>
        <v>B</v>
      </c>
      <c r="D11" s="36">
        <f>'HZS Hradc '!$I$24</f>
        <v>17</v>
      </c>
      <c r="E11" s="8"/>
      <c r="F11" s="37">
        <f>'HZS Hradc '!$J$44-G11</f>
        <v>40.29</v>
      </c>
      <c r="G11" s="42">
        <f>'HZS Hradc '!$I$44</f>
        <v>0</v>
      </c>
      <c r="H11" s="37">
        <v>64.58</v>
      </c>
      <c r="I11" s="42">
        <f>'HZS Hradc '!$I$52</f>
        <v>0</v>
      </c>
      <c r="J11" s="37">
        <f t="shared" si="0"/>
        <v>412.13</v>
      </c>
      <c r="K11" s="37">
        <f>'HZS Hradc '!$J$84-L11</f>
        <v>38.09</v>
      </c>
      <c r="L11" s="42">
        <f>'HZS Hradc '!$I$84</f>
        <v>0</v>
      </c>
      <c r="M11" s="37">
        <f>'HZS Hradc '!$J$92</f>
        <v>62.85</v>
      </c>
      <c r="N11" s="42">
        <f>'HZS Hradc '!$I$92</f>
        <v>0</v>
      </c>
      <c r="O11" s="37">
        <f t="shared" si="1"/>
        <v>416.06</v>
      </c>
      <c r="P11" s="38">
        <f t="shared" si="2"/>
        <v>416.06</v>
      </c>
      <c r="Q11" s="44">
        <f t="shared" si="3"/>
        <v>416.06</v>
      </c>
      <c r="R11" s="27">
        <f t="shared" si="4"/>
        <v>1</v>
      </c>
      <c r="S11" s="19">
        <f>'HZS Hradc '!$J$53</f>
        <v>412.13</v>
      </c>
      <c r="U11" s="19">
        <f>'HZS Hradc '!$J$93</f>
        <v>416.05999999999995</v>
      </c>
      <c r="V11" s="29">
        <f t="shared" si="5"/>
        <v>9999</v>
      </c>
      <c r="W11" s="27">
        <v>1</v>
      </c>
    </row>
    <row r="12" spans="1:23" ht="19.5" customHeight="1">
      <c r="A12" s="39" t="str">
        <f>'Velké Meziříčí Ž'!$B$6</f>
        <v>SDH Velké Meziříčí</v>
      </c>
      <c r="B12" s="8" t="str">
        <f>IF('Velké Meziříčí Ž'!$E$6=1,'Velké Meziříčí Ž'!$E$5,IF('Velké Meziříčí Ž'!$F$6=1,'Velké Meziříčí Ž'!$F$5,IF('Velké Meziříčí Ž'!$G$6=1,'Velké Meziříčí Ž'!$G$5,0)))</f>
        <v>Ženy</v>
      </c>
      <c r="C12" s="8" t="str">
        <f>IF('Velké Meziříčí Ž'!$H$6=1,'Velké Meziříčí Ž'!$H$5,IF('Velké Meziříčí Ž'!$I$6=1,'Velké Meziříčí Ž'!$I$5,0))</f>
        <v>A</v>
      </c>
      <c r="D12" s="36">
        <f>'Velké Meziříčí Ž'!$I$24</f>
        <v>0</v>
      </c>
      <c r="E12" s="8">
        <v>1</v>
      </c>
      <c r="F12" s="37">
        <f>'Velké Meziříčí Ž'!$J$44-G12</f>
        <v>45.78</v>
      </c>
      <c r="G12" s="42">
        <f>'Velké Meziříčí Ž'!$I$44</f>
        <v>0</v>
      </c>
      <c r="H12" s="37">
        <f>'Velké Meziříčí Ž'!$J$52</f>
        <v>68.22</v>
      </c>
      <c r="I12" s="42">
        <f>'Velké Meziříčí Ž'!$I$52</f>
        <v>0</v>
      </c>
      <c r="J12" s="37">
        <f t="shared" si="0"/>
        <v>386</v>
      </c>
      <c r="K12" s="37">
        <f>'Velké Meziříčí Ž'!$J$84-L12</f>
        <v>44.74</v>
      </c>
      <c r="L12" s="42">
        <f>'Velké Meziříčí Ž'!$I$84</f>
        <v>0</v>
      </c>
      <c r="M12" s="37">
        <f>'Velké Meziříčí Ž'!$J$92</f>
        <v>67.11</v>
      </c>
      <c r="N12" s="42">
        <f>'Velké Meziříčí Ž'!$I$92</f>
        <v>0</v>
      </c>
      <c r="O12" s="37">
        <f t="shared" si="1"/>
        <v>388.15</v>
      </c>
      <c r="P12" s="38">
        <f t="shared" si="2"/>
        <v>388.15</v>
      </c>
      <c r="Q12" s="44">
        <f t="shared" si="3"/>
        <v>388.15</v>
      </c>
      <c r="R12" s="27">
        <f t="shared" si="4"/>
        <v>8</v>
      </c>
      <c r="S12" s="19">
        <f>'Velké Meziříčí Ž'!$J$53</f>
        <v>386</v>
      </c>
      <c r="U12" s="19">
        <f>'Velké Meziříčí Ž'!$J$93</f>
        <v>388.15</v>
      </c>
      <c r="V12" s="29">
        <f t="shared" si="5"/>
        <v>388.15</v>
      </c>
      <c r="W12" s="27">
        <v>4</v>
      </c>
    </row>
    <row r="13" spans="1:23" ht="19.5" customHeight="1">
      <c r="A13" s="39" t="str">
        <f>'Písková Lhota Ž'!$B$6</f>
        <v>SDH Písková Lhota</v>
      </c>
      <c r="B13" s="8" t="str">
        <f>IF('Písková Lhota Ž'!$E$6=1,'Písková Lhota Ž'!$E$5,IF('Písková Lhota Ž'!$F$6=1,'Písková Lhota Ž'!$F$5,IF('Písková Lhota Ž'!$G$6=1,'Písková Lhota Ž'!$G$5,0)))</f>
        <v>Ženy</v>
      </c>
      <c r="C13" s="8" t="str">
        <f>IF('Písková Lhota Ž'!$H$6=1,'Písková Lhota Ž'!$H$5,IF('Písková Lhota Ž'!$I$6=1,'Písková Lhota Ž'!$I$5,0))</f>
        <v>A</v>
      </c>
      <c r="D13" s="36">
        <f>'Písková Lhota Ž'!$I$24</f>
        <v>0</v>
      </c>
      <c r="E13" s="8">
        <v>1</v>
      </c>
      <c r="F13" s="37">
        <f>'Písková Lhota Ž'!$J$44-G13</f>
        <v>40.87</v>
      </c>
      <c r="G13" s="42">
        <f>'Písková Lhota Ž'!$I$44</f>
        <v>0</v>
      </c>
      <c r="H13" s="37">
        <f>'Písková Lhota Ž'!$J$52-I13</f>
        <v>63.19</v>
      </c>
      <c r="I13" s="42">
        <f>'Písková Lhota Ž'!$I$52</f>
        <v>0</v>
      </c>
      <c r="J13" s="37">
        <f t="shared" si="0"/>
        <v>395.94</v>
      </c>
      <c r="K13" s="37">
        <f>'Písková Lhota Ž'!$J$84-L13</f>
        <v>41.89</v>
      </c>
      <c r="L13" s="42">
        <f>'Písková Lhota Ž'!$I$84</f>
        <v>0</v>
      </c>
      <c r="M13" s="37">
        <f>'Písková Lhota Ž'!$J$92</f>
        <v>64.6</v>
      </c>
      <c r="N13" s="42">
        <f>'Písková Lhota Ž'!$I$92</f>
        <v>0</v>
      </c>
      <c r="O13" s="37">
        <f t="shared" si="1"/>
        <v>393.51</v>
      </c>
      <c r="P13" s="38">
        <f t="shared" si="2"/>
        <v>395.94</v>
      </c>
      <c r="Q13" s="44">
        <f t="shared" si="3"/>
        <v>395.94</v>
      </c>
      <c r="R13" s="27">
        <f t="shared" si="4"/>
        <v>4</v>
      </c>
      <c r="S13" s="19">
        <f>'Písková Lhota Ž'!$J$53</f>
        <v>395.94</v>
      </c>
      <c r="U13" s="19">
        <f>'Písková Lhota Ž'!$J$93</f>
        <v>393.51</v>
      </c>
      <c r="V13" s="29">
        <f t="shared" si="5"/>
        <v>395.94</v>
      </c>
      <c r="W13" s="27">
        <v>2</v>
      </c>
    </row>
    <row r="14" spans="1:23" ht="19.5" customHeight="1">
      <c r="A14" s="39" t="str">
        <f>'Nová Paka Ž(B)'!$B$6</f>
        <v>SDH Nová Paka</v>
      </c>
      <c r="B14" s="8" t="str">
        <f>IF('Nová Paka Ž(B)'!$E$6=1,'Nová Paka Ž(B)'!$E$5,IF('Nová Paka Ž(B)'!$F$6=1,'Nová Paka Ž(B)'!$F$5,IF('Nová Paka Ž(B)'!$G$6=1,'Nová Paka Ž(B)'!$G$5,0)))</f>
        <v>Ženy</v>
      </c>
      <c r="C14" s="8" t="str">
        <f>IF('Nová Paka Ž(B)'!$H$6=1,'Nová Paka Ž(B)'!$H$5,IF('Nová Paka Ž(B)'!$I$6=1,'Nová Paka Ž(B)'!$I$5,0))</f>
        <v>B</v>
      </c>
      <c r="D14" s="36">
        <f>'Nová Paka Ž(B)'!$I$24</f>
        <v>14</v>
      </c>
      <c r="E14" s="8">
        <v>1</v>
      </c>
      <c r="F14" s="37">
        <f>'Nová Paka Ž(B)'!$J$44-G14</f>
        <v>60.1</v>
      </c>
      <c r="G14" s="42">
        <f>'Nová Paka Ž(B)'!$I$44</f>
        <v>0</v>
      </c>
      <c r="H14" s="37">
        <f>'Nová Paka Ž(B)'!$J$52</f>
        <v>83.73</v>
      </c>
      <c r="I14" s="42">
        <f>'Nová Paka Ž(B)'!$I$52</f>
        <v>0</v>
      </c>
      <c r="J14" s="37">
        <f t="shared" si="0"/>
        <v>370.16999999999996</v>
      </c>
      <c r="K14" s="37">
        <f>'Nová Paka Ž(B)'!$J$84-L14</f>
        <v>58.53</v>
      </c>
      <c r="L14" s="42">
        <f>'Nová Paka Ž(B)'!$I$84</f>
        <v>0</v>
      </c>
      <c r="M14" s="37">
        <f>'Nová Paka Ž(B)'!$J$92</f>
        <v>81.43</v>
      </c>
      <c r="N14" s="42">
        <f>'Nová Paka Ž(B)'!$I$92</f>
        <v>0</v>
      </c>
      <c r="O14" s="37">
        <f t="shared" si="1"/>
        <v>374.03999999999996</v>
      </c>
      <c r="P14" s="38">
        <f t="shared" si="2"/>
        <v>374.03999999999996</v>
      </c>
      <c r="Q14" s="44">
        <f t="shared" si="3"/>
        <v>374.03999999999996</v>
      </c>
      <c r="R14" s="27">
        <f t="shared" si="4"/>
        <v>9</v>
      </c>
      <c r="S14" s="19">
        <f>'Nová Paka Ž(B)'!$J$53</f>
        <v>370.16999999999996</v>
      </c>
      <c r="U14" s="19">
        <f>'Nová Paka Ž(B)'!$J$93</f>
        <v>374.04</v>
      </c>
      <c r="V14" s="29">
        <f t="shared" si="5"/>
        <v>374.03999999999996</v>
      </c>
      <c r="W14" s="27">
        <v>5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 autoFilter="0"/>
  <protectedRanges>
    <protectedRange sqref="E6:E14" name="Oblast1"/>
  </protectedRanges>
  <autoFilter ref="C5:W14"/>
  <mergeCells count="13">
    <mergeCell ref="A3:A4"/>
    <mergeCell ref="R1:W1"/>
    <mergeCell ref="A1:P2"/>
    <mergeCell ref="R3:R4"/>
    <mergeCell ref="F3:J3"/>
    <mergeCell ref="K3:O3"/>
    <mergeCell ref="B3:B4"/>
    <mergeCell ref="C3:C4"/>
    <mergeCell ref="E3:E4"/>
    <mergeCell ref="D3:D4"/>
    <mergeCell ref="Q3:Q4"/>
    <mergeCell ref="W3:W4"/>
    <mergeCell ref="P3:P4"/>
  </mergeCells>
  <conditionalFormatting sqref="O6:P14 J6:J14">
    <cfRule type="cellIs" priority="1" dxfId="8" operator="lessThan" stopIfTrue="1">
      <formula>0</formula>
    </cfRule>
  </conditionalFormatting>
  <hyperlinks>
    <hyperlink ref="A6" location="'družstvo 2'!A1" display="'družstvo 2'!A1"/>
    <hyperlink ref="A7" location="'družstvo 3'!A1" display="'družstvo 3'!A1"/>
    <hyperlink ref="A8" location="'družstvo 4'!A1" display="'družstvo 4'!A1"/>
    <hyperlink ref="A9" location="'družstvo 5'!A1" display="'družstvo 5'!A1"/>
    <hyperlink ref="A10" location="'družstvo 8'!A1" display="'družstvo 8'!A1"/>
    <hyperlink ref="A11" location="'družstvo 11'!A1" display="'družstvo 11'!A1"/>
    <hyperlink ref="A12" location="'družstvo 12'!A1" display="'družstvo 12'!A1"/>
    <hyperlink ref="A13" location="'družstvo 14'!A1" display="'družstvo 14'!A1"/>
    <hyperlink ref="A14" location="'družstvo 15'!A1" display="'družstvo 15'!A1"/>
  </hyperlinks>
  <printOptions/>
  <pageMargins left="0.27" right="0.35" top="0.984251969" bottom="0.984251969" header="0.4921259845" footer="0.492125984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5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42848</v>
      </c>
      <c r="Z1" s="17">
        <f>D1</f>
        <v>42848</v>
      </c>
      <c r="AA1" s="1">
        <f>Z1/365.25</f>
        <v>117.31143052703628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6" t="s">
        <v>43</v>
      </c>
      <c r="C4" s="54"/>
      <c r="D4" s="54"/>
      <c r="E4" s="54" t="s">
        <v>54</v>
      </c>
      <c r="F4" s="54"/>
      <c r="G4" s="54"/>
      <c r="H4" s="54" t="s">
        <v>47</v>
      </c>
      <c r="I4" s="64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129</v>
      </c>
      <c r="C6" s="119"/>
      <c r="D6" s="120"/>
      <c r="E6" s="8"/>
      <c r="F6" s="8"/>
      <c r="G6" s="8">
        <v>1</v>
      </c>
      <c r="H6" s="8"/>
      <c r="I6" s="9">
        <v>1</v>
      </c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131</v>
      </c>
      <c r="D9" s="136">
        <v>24647</v>
      </c>
      <c r="E9" s="137"/>
      <c r="F9" s="113">
        <v>1</v>
      </c>
      <c r="G9" s="113"/>
      <c r="H9" s="114">
        <v>1</v>
      </c>
      <c r="I9" s="115"/>
      <c r="Z9" s="17">
        <f>D9</f>
        <v>24647</v>
      </c>
      <c r="AA9" s="1">
        <f>Z9/365.25</f>
        <v>67.4798083504449</v>
      </c>
      <c r="AB9" s="1">
        <f>FLOOR(AA9,1)</f>
        <v>67</v>
      </c>
      <c r="AC9" s="1">
        <f>AB9*365.25</f>
        <v>24471.75</v>
      </c>
      <c r="AD9" s="16">
        <f>(CEILING(AC9,1))+1</f>
        <v>24473</v>
      </c>
      <c r="AE9" s="18">
        <f>($AD$1-AD9)/365.25</f>
        <v>50.001368925393564</v>
      </c>
      <c r="AF9" s="1">
        <f>IF(AE9&gt;65,65,AE9)</f>
        <v>50.001368925393564</v>
      </c>
      <c r="AG9" s="1">
        <f>FLOOR(AF9,1)</f>
        <v>50</v>
      </c>
      <c r="AH9" s="1">
        <f>AG9*H9</f>
        <v>50</v>
      </c>
      <c r="AI9" s="1">
        <f>IF($I$6=1,AE9,99)</f>
        <v>50.001368925393564</v>
      </c>
    </row>
    <row r="10" spans="2:35" ht="15.75" customHeight="1">
      <c r="B10" s="6">
        <v>2</v>
      </c>
      <c r="C10" s="49" t="s">
        <v>132</v>
      </c>
      <c r="D10" s="136">
        <v>28306</v>
      </c>
      <c r="E10" s="137"/>
      <c r="F10" s="103">
        <v>1</v>
      </c>
      <c r="G10" s="103"/>
      <c r="H10" s="104">
        <v>1</v>
      </c>
      <c r="I10" s="105"/>
      <c r="Z10" s="17">
        <f aca="true" t="shared" si="0" ref="Z10:Z18">D10</f>
        <v>28306</v>
      </c>
      <c r="AA10" s="1">
        <f aca="true" t="shared" si="1" ref="AA10:AA18">Z10/365.25</f>
        <v>77.49760438056126</v>
      </c>
      <c r="AB10" s="1">
        <f aca="true" t="shared" si="2" ref="AB10:AB18">FLOOR(AA10,1)</f>
        <v>77</v>
      </c>
      <c r="AC10" s="1">
        <f aca="true" t="shared" si="3" ref="AC10:AC18">AB10*365.25</f>
        <v>28124.25</v>
      </c>
      <c r="AD10" s="16">
        <f aca="true" t="shared" si="4" ref="AD10:AD18">(CEILING(AC10,1))+1</f>
        <v>28126</v>
      </c>
      <c r="AE10" s="18">
        <f aca="true" t="shared" si="5" ref="AE10:AE18">($AD$1-AD10)/365.25</f>
        <v>40</v>
      </c>
      <c r="AF10" s="1">
        <f aca="true" t="shared" si="6" ref="AF10:AF18">IF(AE10&gt;65,65,AE10)</f>
        <v>40</v>
      </c>
      <c r="AG10" s="1">
        <f aca="true" t="shared" si="7" ref="AG10:AG18">FLOOR(AF10,1)</f>
        <v>40</v>
      </c>
      <c r="AH10" s="1">
        <f aca="true" t="shared" si="8" ref="AH10:AH18">AG10*H10</f>
        <v>40</v>
      </c>
      <c r="AI10" s="1">
        <f aca="true" t="shared" si="9" ref="AI10:AI18">IF($I$6=1,AE10,99)</f>
        <v>40</v>
      </c>
    </row>
    <row r="11" spans="2:35" ht="15.75" customHeight="1">
      <c r="B11" s="6">
        <v>3</v>
      </c>
      <c r="C11" s="49" t="s">
        <v>133</v>
      </c>
      <c r="D11" s="136">
        <v>26665</v>
      </c>
      <c r="E11" s="137"/>
      <c r="F11" s="103">
        <v>1</v>
      </c>
      <c r="G11" s="103"/>
      <c r="H11" s="104">
        <v>1</v>
      </c>
      <c r="I11" s="105"/>
      <c r="Z11" s="17">
        <f t="shared" si="0"/>
        <v>26665</v>
      </c>
      <c r="AA11" s="1">
        <f t="shared" si="1"/>
        <v>73.00479123887749</v>
      </c>
      <c r="AB11" s="1">
        <f t="shared" si="2"/>
        <v>73</v>
      </c>
      <c r="AC11" s="1">
        <f t="shared" si="3"/>
        <v>26663.25</v>
      </c>
      <c r="AD11" s="16">
        <f t="shared" si="4"/>
        <v>26665</v>
      </c>
      <c r="AE11" s="18">
        <f t="shared" si="5"/>
        <v>44</v>
      </c>
      <c r="AF11" s="1">
        <f t="shared" si="6"/>
        <v>44</v>
      </c>
      <c r="AG11" s="1">
        <f t="shared" si="7"/>
        <v>44</v>
      </c>
      <c r="AH11" s="1">
        <f t="shared" si="8"/>
        <v>44</v>
      </c>
      <c r="AI11" s="1">
        <f t="shared" si="9"/>
        <v>44</v>
      </c>
    </row>
    <row r="12" spans="2:35" ht="15.75" customHeight="1">
      <c r="B12" s="6">
        <v>4</v>
      </c>
      <c r="C12" s="49" t="s">
        <v>134</v>
      </c>
      <c r="D12" s="136">
        <v>26545</v>
      </c>
      <c r="E12" s="137"/>
      <c r="F12" s="103">
        <v>1</v>
      </c>
      <c r="G12" s="103"/>
      <c r="H12" s="104">
        <v>1</v>
      </c>
      <c r="I12" s="105"/>
      <c r="Z12" s="17">
        <f t="shared" si="0"/>
        <v>26545</v>
      </c>
      <c r="AA12" s="1">
        <f t="shared" si="1"/>
        <v>72.67624914442163</v>
      </c>
      <c r="AB12" s="1">
        <f t="shared" si="2"/>
        <v>72</v>
      </c>
      <c r="AC12" s="1">
        <f t="shared" si="3"/>
        <v>26298</v>
      </c>
      <c r="AD12" s="16">
        <f t="shared" si="4"/>
        <v>26299</v>
      </c>
      <c r="AE12" s="18">
        <f t="shared" si="5"/>
        <v>45.002053388090346</v>
      </c>
      <c r="AF12" s="1">
        <f t="shared" si="6"/>
        <v>45.002053388090346</v>
      </c>
      <c r="AG12" s="1">
        <f t="shared" si="7"/>
        <v>45</v>
      </c>
      <c r="AH12" s="1">
        <f t="shared" si="8"/>
        <v>45</v>
      </c>
      <c r="AI12" s="1">
        <f t="shared" si="9"/>
        <v>45.002053388090346</v>
      </c>
    </row>
    <row r="13" spans="2:35" ht="15.75" customHeight="1">
      <c r="B13" s="6">
        <v>5</v>
      </c>
      <c r="C13" s="49" t="s">
        <v>135</v>
      </c>
      <c r="D13" s="136">
        <v>27499</v>
      </c>
      <c r="E13" s="137"/>
      <c r="F13" s="103">
        <v>1</v>
      </c>
      <c r="G13" s="103"/>
      <c r="H13" s="104">
        <v>1</v>
      </c>
      <c r="I13" s="105"/>
      <c r="Z13" s="17">
        <f t="shared" si="0"/>
        <v>27499</v>
      </c>
      <c r="AA13" s="1">
        <f t="shared" si="1"/>
        <v>75.28815879534565</v>
      </c>
      <c r="AB13" s="1">
        <f t="shared" si="2"/>
        <v>75</v>
      </c>
      <c r="AC13" s="1">
        <f t="shared" si="3"/>
        <v>27393.75</v>
      </c>
      <c r="AD13" s="16">
        <f t="shared" si="4"/>
        <v>27395</v>
      </c>
      <c r="AE13" s="18">
        <f t="shared" si="5"/>
        <v>42.001368925393564</v>
      </c>
      <c r="AF13" s="1">
        <f t="shared" si="6"/>
        <v>42.001368925393564</v>
      </c>
      <c r="AG13" s="1">
        <f t="shared" si="7"/>
        <v>42</v>
      </c>
      <c r="AH13" s="1">
        <f t="shared" si="8"/>
        <v>42</v>
      </c>
      <c r="AI13" s="1">
        <f t="shared" si="9"/>
        <v>42.001368925393564</v>
      </c>
    </row>
    <row r="14" spans="2:35" ht="15.75" customHeight="1">
      <c r="B14" s="6">
        <v>6</v>
      </c>
      <c r="C14" s="49" t="s">
        <v>136</v>
      </c>
      <c r="D14" s="136">
        <v>25439</v>
      </c>
      <c r="E14" s="137"/>
      <c r="F14" s="103">
        <v>1</v>
      </c>
      <c r="G14" s="103"/>
      <c r="H14" s="104">
        <v>1</v>
      </c>
      <c r="I14" s="105"/>
      <c r="Z14" s="17">
        <f t="shared" si="0"/>
        <v>25439</v>
      </c>
      <c r="AA14" s="1">
        <f t="shared" si="1"/>
        <v>69.64818617385353</v>
      </c>
      <c r="AB14" s="1">
        <f t="shared" si="2"/>
        <v>69</v>
      </c>
      <c r="AC14" s="1">
        <f t="shared" si="3"/>
        <v>25202.25</v>
      </c>
      <c r="AD14" s="16">
        <f t="shared" si="4"/>
        <v>25204</v>
      </c>
      <c r="AE14" s="18">
        <f t="shared" si="5"/>
        <v>48</v>
      </c>
      <c r="AF14" s="1">
        <f t="shared" si="6"/>
        <v>48</v>
      </c>
      <c r="AG14" s="1">
        <f t="shared" si="7"/>
        <v>48</v>
      </c>
      <c r="AH14" s="1">
        <f t="shared" si="8"/>
        <v>48</v>
      </c>
      <c r="AI14" s="1">
        <f t="shared" si="9"/>
        <v>48</v>
      </c>
    </row>
    <row r="15" spans="2:35" ht="15.75" customHeight="1">
      <c r="B15" s="6">
        <v>7</v>
      </c>
      <c r="C15" s="49" t="s">
        <v>137</v>
      </c>
      <c r="D15" s="136">
        <v>25523</v>
      </c>
      <c r="E15" s="137"/>
      <c r="F15" s="103">
        <v>1</v>
      </c>
      <c r="G15" s="103"/>
      <c r="H15" s="104">
        <v>1</v>
      </c>
      <c r="I15" s="105"/>
      <c r="Z15" s="17">
        <f t="shared" si="0"/>
        <v>25523</v>
      </c>
      <c r="AA15" s="1">
        <f t="shared" si="1"/>
        <v>69.87816563997262</v>
      </c>
      <c r="AB15" s="1">
        <f t="shared" si="2"/>
        <v>69</v>
      </c>
      <c r="AC15" s="1">
        <f t="shared" si="3"/>
        <v>25202.25</v>
      </c>
      <c r="AD15" s="16">
        <f t="shared" si="4"/>
        <v>25204</v>
      </c>
      <c r="AE15" s="18">
        <f t="shared" si="5"/>
        <v>48</v>
      </c>
      <c r="AF15" s="1">
        <f t="shared" si="6"/>
        <v>48</v>
      </c>
      <c r="AG15" s="1">
        <f t="shared" si="7"/>
        <v>48</v>
      </c>
      <c r="AH15" s="1">
        <f t="shared" si="8"/>
        <v>48</v>
      </c>
      <c r="AI15" s="1">
        <f t="shared" si="9"/>
        <v>48</v>
      </c>
    </row>
    <row r="16" spans="2:35" ht="15.75" customHeight="1">
      <c r="B16" s="6">
        <v>8</v>
      </c>
      <c r="C16" s="49" t="s">
        <v>138</v>
      </c>
      <c r="D16" s="136">
        <v>30568</v>
      </c>
      <c r="E16" s="137"/>
      <c r="F16" s="103">
        <v>1</v>
      </c>
      <c r="G16" s="103"/>
      <c r="H16" s="104">
        <v>1</v>
      </c>
      <c r="I16" s="105"/>
      <c r="Z16" s="17">
        <f t="shared" si="0"/>
        <v>30568</v>
      </c>
      <c r="AA16" s="1">
        <f t="shared" si="1"/>
        <v>83.69062286105407</v>
      </c>
      <c r="AB16" s="1">
        <f t="shared" si="2"/>
        <v>83</v>
      </c>
      <c r="AC16" s="1">
        <f t="shared" si="3"/>
        <v>30315.75</v>
      </c>
      <c r="AD16" s="16">
        <f t="shared" si="4"/>
        <v>30317</v>
      </c>
      <c r="AE16" s="18">
        <f t="shared" si="5"/>
        <v>34.001368925393564</v>
      </c>
      <c r="AF16" s="1">
        <f t="shared" si="6"/>
        <v>34.001368925393564</v>
      </c>
      <c r="AG16" s="1">
        <f t="shared" si="7"/>
        <v>34</v>
      </c>
      <c r="AH16" s="1">
        <f t="shared" si="8"/>
        <v>34</v>
      </c>
      <c r="AI16" s="1">
        <f t="shared" si="9"/>
        <v>34.001368925393564</v>
      </c>
    </row>
    <row r="17" spans="2:35" ht="15.75" customHeight="1">
      <c r="B17" s="6">
        <v>9</v>
      </c>
      <c r="C17" s="49" t="s">
        <v>139</v>
      </c>
      <c r="D17" s="136">
        <v>19546</v>
      </c>
      <c r="E17" s="137"/>
      <c r="F17" s="103">
        <v>1</v>
      </c>
      <c r="G17" s="103"/>
      <c r="H17" s="104"/>
      <c r="I17" s="105"/>
      <c r="Z17" s="17">
        <f t="shared" si="0"/>
        <v>19546</v>
      </c>
      <c r="AA17" s="1">
        <f t="shared" si="1"/>
        <v>53.51403148528405</v>
      </c>
      <c r="AB17" s="1">
        <f t="shared" si="2"/>
        <v>53</v>
      </c>
      <c r="AC17" s="1">
        <f t="shared" si="3"/>
        <v>19358.25</v>
      </c>
      <c r="AD17" s="16">
        <f t="shared" si="4"/>
        <v>19360</v>
      </c>
      <c r="AE17" s="18">
        <f t="shared" si="5"/>
        <v>64</v>
      </c>
      <c r="AF17" s="1">
        <f t="shared" si="6"/>
        <v>64</v>
      </c>
      <c r="AG17" s="1">
        <f t="shared" si="7"/>
        <v>64</v>
      </c>
      <c r="AH17" s="1">
        <f t="shared" si="8"/>
        <v>0</v>
      </c>
      <c r="AI17" s="1">
        <f t="shared" si="9"/>
        <v>64</v>
      </c>
    </row>
    <row r="18" spans="2:35" ht="15.75" customHeight="1" thickBot="1">
      <c r="B18" s="7">
        <v>10</v>
      </c>
      <c r="C18" s="51"/>
      <c r="D18" s="138"/>
      <c r="E18" s="139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117.00205338809035</v>
      </c>
    </row>
    <row r="19" ht="12.75" customHeight="1">
      <c r="AH19" s="1">
        <f>SUM(AH9:AH18)</f>
        <v>351</v>
      </c>
    </row>
    <row r="20" ht="19.5" customHeight="1">
      <c r="AH20" s="1">
        <f>AH19-240+8</f>
        <v>119</v>
      </c>
    </row>
    <row r="21" spans="34:35" ht="19.5" customHeight="1" thickBot="1">
      <c r="AH21" s="1">
        <f>AH20/8</f>
        <v>14.875</v>
      </c>
      <c r="AI21" s="1">
        <f>FLOOR(AH21,1)</f>
        <v>14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14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351</v>
      </c>
      <c r="F24" s="71" t="s">
        <v>26</v>
      </c>
      <c r="G24" s="72"/>
      <c r="H24" s="73"/>
      <c r="I24" s="8">
        <f>IF(AH7=8,AH22,0)</f>
        <v>14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514</v>
      </c>
      <c r="J25" s="24">
        <f>I25</f>
        <v>514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60.1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0</v>
      </c>
      <c r="J44" s="20">
        <f>I28+I44</f>
        <v>60.1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83.73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83.73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370.16999999999996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351</v>
      </c>
      <c r="F64" s="71" t="s">
        <v>26</v>
      </c>
      <c r="G64" s="72"/>
      <c r="H64" s="73"/>
      <c r="I64" s="8">
        <f>IF(AH7=8,AH22,0)</f>
        <v>14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514</v>
      </c>
      <c r="J65" s="24">
        <f>I65</f>
        <v>514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58.53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0</v>
      </c>
      <c r="J84" s="20">
        <f>I68+I84</f>
        <v>58.53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81.43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81.43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374.04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9:C17 I46 I28 I68 I86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D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2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42848</v>
      </c>
      <c r="Z1" s="17">
        <f>D1</f>
        <v>42848</v>
      </c>
      <c r="AA1" s="1">
        <f>Z1/365.25</f>
        <v>117.31143052703628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6" t="s">
        <v>43</v>
      </c>
      <c r="C4" s="54"/>
      <c r="D4" s="54"/>
      <c r="E4" s="54" t="s">
        <v>54</v>
      </c>
      <c r="F4" s="54"/>
      <c r="G4" s="54"/>
      <c r="H4" s="54" t="s">
        <v>47</v>
      </c>
      <c r="I4" s="64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80</v>
      </c>
      <c r="C6" s="119"/>
      <c r="D6" s="120"/>
      <c r="E6" s="8">
        <v>1</v>
      </c>
      <c r="F6" s="8"/>
      <c r="G6" s="8"/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81</v>
      </c>
      <c r="D9" s="111">
        <v>30801</v>
      </c>
      <c r="E9" s="112"/>
      <c r="F9" s="113">
        <v>1</v>
      </c>
      <c r="G9" s="113"/>
      <c r="H9" s="114">
        <v>1</v>
      </c>
      <c r="I9" s="115"/>
      <c r="Z9" s="17">
        <f>D9</f>
        <v>30801</v>
      </c>
      <c r="AA9" s="1">
        <f>Z9/365.25</f>
        <v>84.32854209445586</v>
      </c>
      <c r="AB9" s="1">
        <f>FLOOR(AA9,1)</f>
        <v>84</v>
      </c>
      <c r="AC9" s="1">
        <f>AB9*365.25</f>
        <v>30681</v>
      </c>
      <c r="AD9" s="16">
        <f>(CEILING(AC9,1))+1</f>
        <v>30682</v>
      </c>
      <c r="AE9" s="18">
        <f>($AD$1-AD9)/365.25</f>
        <v>33.002053388090346</v>
      </c>
      <c r="AF9" s="1">
        <f>IF(AE9&gt;65,65,AE9)</f>
        <v>33.002053388090346</v>
      </c>
      <c r="AG9" s="1">
        <f>FLOOR(AF9,1)</f>
        <v>33</v>
      </c>
      <c r="AH9" s="1">
        <f>AG9*H9</f>
        <v>33</v>
      </c>
      <c r="AI9" s="1">
        <f>IF($I$6=1,AE9,99)</f>
        <v>99</v>
      </c>
    </row>
    <row r="10" spans="2:35" ht="15.75" customHeight="1">
      <c r="B10" s="6">
        <v>2</v>
      </c>
      <c r="C10" s="49" t="s">
        <v>82</v>
      </c>
      <c r="D10" s="111">
        <v>35937</v>
      </c>
      <c r="E10" s="112"/>
      <c r="F10" s="103">
        <v>1</v>
      </c>
      <c r="G10" s="103"/>
      <c r="H10" s="104">
        <v>1</v>
      </c>
      <c r="I10" s="105"/>
      <c r="Z10" s="17">
        <f aca="true" t="shared" si="0" ref="Z10:Z18">D10</f>
        <v>35937</v>
      </c>
      <c r="AA10" s="1">
        <f aca="true" t="shared" si="1" ref="AA10:AA18">Z10/365.25</f>
        <v>98.39014373716633</v>
      </c>
      <c r="AB10" s="1">
        <f aca="true" t="shared" si="2" ref="AB10:AB18">FLOOR(AA10,1)</f>
        <v>98</v>
      </c>
      <c r="AC10" s="1">
        <f aca="true" t="shared" si="3" ref="AC10:AC18">AB10*365.25</f>
        <v>35794.5</v>
      </c>
      <c r="AD10" s="16">
        <f aca="true" t="shared" si="4" ref="AD10:AD18">(CEILING(AC10,1))+1</f>
        <v>35796</v>
      </c>
      <c r="AE10" s="18">
        <f aca="true" t="shared" si="5" ref="AE10:AE18">($AD$1-AD10)/365.25</f>
        <v>19.000684462696782</v>
      </c>
      <c r="AF10" s="1">
        <f aca="true" t="shared" si="6" ref="AF10:AF18">IF(AE10&gt;65,65,AE10)</f>
        <v>19.000684462696782</v>
      </c>
      <c r="AG10" s="1">
        <f aca="true" t="shared" si="7" ref="AG10:AG18">FLOOR(AF10,1)</f>
        <v>19</v>
      </c>
      <c r="AH10" s="1">
        <f aca="true" t="shared" si="8" ref="AH10:AH18">AG10*H10</f>
        <v>19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83</v>
      </c>
      <c r="D11" s="101">
        <v>31565</v>
      </c>
      <c r="E11" s="102"/>
      <c r="F11" s="103">
        <v>1</v>
      </c>
      <c r="G11" s="103"/>
      <c r="H11" s="104">
        <v>1</v>
      </c>
      <c r="I11" s="105"/>
      <c r="Z11" s="17">
        <f t="shared" si="0"/>
        <v>31565</v>
      </c>
      <c r="AA11" s="1">
        <f t="shared" si="1"/>
        <v>86.42026009582477</v>
      </c>
      <c r="AB11" s="1">
        <f t="shared" si="2"/>
        <v>86</v>
      </c>
      <c r="AC11" s="1">
        <f t="shared" si="3"/>
        <v>31411.5</v>
      </c>
      <c r="AD11" s="16">
        <f t="shared" si="4"/>
        <v>31413</v>
      </c>
      <c r="AE11" s="18">
        <f t="shared" si="5"/>
        <v>31.000684462696782</v>
      </c>
      <c r="AF11" s="1">
        <f t="shared" si="6"/>
        <v>31.000684462696782</v>
      </c>
      <c r="AG11" s="1">
        <f t="shared" si="7"/>
        <v>31</v>
      </c>
      <c r="AH11" s="1">
        <f t="shared" si="8"/>
        <v>31</v>
      </c>
      <c r="AI11" s="1">
        <f t="shared" si="9"/>
        <v>99</v>
      </c>
    </row>
    <row r="12" spans="2:35" ht="15.75" customHeight="1">
      <c r="B12" s="6">
        <v>4</v>
      </c>
      <c r="C12" s="49" t="s">
        <v>84</v>
      </c>
      <c r="D12" s="101">
        <v>30576</v>
      </c>
      <c r="E12" s="102"/>
      <c r="F12" s="103">
        <v>1</v>
      </c>
      <c r="G12" s="103"/>
      <c r="H12" s="104">
        <v>1</v>
      </c>
      <c r="I12" s="105"/>
      <c r="Z12" s="17">
        <f t="shared" si="0"/>
        <v>30576</v>
      </c>
      <c r="AA12" s="1">
        <f t="shared" si="1"/>
        <v>83.71252566735113</v>
      </c>
      <c r="AB12" s="1">
        <f t="shared" si="2"/>
        <v>83</v>
      </c>
      <c r="AC12" s="1">
        <f t="shared" si="3"/>
        <v>30315.75</v>
      </c>
      <c r="AD12" s="16">
        <f t="shared" si="4"/>
        <v>30317</v>
      </c>
      <c r="AE12" s="18">
        <f t="shared" si="5"/>
        <v>34.001368925393564</v>
      </c>
      <c r="AF12" s="1">
        <f t="shared" si="6"/>
        <v>34.001368925393564</v>
      </c>
      <c r="AG12" s="1">
        <f t="shared" si="7"/>
        <v>34</v>
      </c>
      <c r="AH12" s="1">
        <f t="shared" si="8"/>
        <v>34</v>
      </c>
      <c r="AI12" s="1">
        <f t="shared" si="9"/>
        <v>99</v>
      </c>
    </row>
    <row r="13" spans="2:35" ht="15.75" customHeight="1">
      <c r="B13" s="6">
        <v>5</v>
      </c>
      <c r="C13" s="49" t="s">
        <v>85</v>
      </c>
      <c r="D13" s="101">
        <v>34029</v>
      </c>
      <c r="E13" s="102"/>
      <c r="F13" s="103">
        <v>1</v>
      </c>
      <c r="G13" s="103"/>
      <c r="H13" s="104">
        <v>1</v>
      </c>
      <c r="I13" s="105"/>
      <c r="Z13" s="17">
        <f t="shared" si="0"/>
        <v>34029</v>
      </c>
      <c r="AA13" s="1">
        <f t="shared" si="1"/>
        <v>93.16632443531827</v>
      </c>
      <c r="AB13" s="1">
        <f t="shared" si="2"/>
        <v>93</v>
      </c>
      <c r="AC13" s="1">
        <f t="shared" si="3"/>
        <v>33968.25</v>
      </c>
      <c r="AD13" s="16">
        <f t="shared" si="4"/>
        <v>33970</v>
      </c>
      <c r="AE13" s="18">
        <f t="shared" si="5"/>
        <v>24</v>
      </c>
      <c r="AF13" s="1">
        <f t="shared" si="6"/>
        <v>24</v>
      </c>
      <c r="AG13" s="1">
        <f t="shared" si="7"/>
        <v>24</v>
      </c>
      <c r="AH13" s="1">
        <f t="shared" si="8"/>
        <v>24</v>
      </c>
      <c r="AI13" s="1">
        <f t="shared" si="9"/>
        <v>99</v>
      </c>
    </row>
    <row r="14" spans="2:35" ht="15.75" customHeight="1">
      <c r="B14" s="6">
        <v>6</v>
      </c>
      <c r="C14" s="49" t="s">
        <v>86</v>
      </c>
      <c r="D14" s="101">
        <v>31485</v>
      </c>
      <c r="E14" s="102"/>
      <c r="F14" s="103">
        <v>1</v>
      </c>
      <c r="G14" s="103"/>
      <c r="H14" s="104">
        <v>1</v>
      </c>
      <c r="I14" s="105"/>
      <c r="Z14" s="17">
        <f t="shared" si="0"/>
        <v>31485</v>
      </c>
      <c r="AA14" s="1">
        <f t="shared" si="1"/>
        <v>86.20123203285421</v>
      </c>
      <c r="AB14" s="1">
        <f t="shared" si="2"/>
        <v>86</v>
      </c>
      <c r="AC14" s="1">
        <f t="shared" si="3"/>
        <v>31411.5</v>
      </c>
      <c r="AD14" s="16">
        <f t="shared" si="4"/>
        <v>31413</v>
      </c>
      <c r="AE14" s="18">
        <f t="shared" si="5"/>
        <v>31.000684462696782</v>
      </c>
      <c r="AF14" s="1">
        <f t="shared" si="6"/>
        <v>31.000684462696782</v>
      </c>
      <c r="AG14" s="1">
        <f t="shared" si="7"/>
        <v>31</v>
      </c>
      <c r="AH14" s="1">
        <f t="shared" si="8"/>
        <v>31</v>
      </c>
      <c r="AI14" s="1">
        <f t="shared" si="9"/>
        <v>99</v>
      </c>
    </row>
    <row r="15" spans="2:35" ht="15.75" customHeight="1">
      <c r="B15" s="6">
        <v>7</v>
      </c>
      <c r="C15" s="49" t="s">
        <v>87</v>
      </c>
      <c r="D15" s="111">
        <v>32284</v>
      </c>
      <c r="E15" s="112"/>
      <c r="F15" s="103">
        <v>1</v>
      </c>
      <c r="G15" s="103"/>
      <c r="H15" s="104">
        <v>1</v>
      </c>
      <c r="I15" s="105"/>
      <c r="Z15" s="17">
        <f t="shared" si="0"/>
        <v>32284</v>
      </c>
      <c r="AA15" s="1">
        <f t="shared" si="1"/>
        <v>88.38877481177276</v>
      </c>
      <c r="AB15" s="1">
        <f t="shared" si="2"/>
        <v>88</v>
      </c>
      <c r="AC15" s="1">
        <f t="shared" si="3"/>
        <v>32142</v>
      </c>
      <c r="AD15" s="16">
        <f t="shared" si="4"/>
        <v>32143</v>
      </c>
      <c r="AE15" s="18">
        <f t="shared" si="5"/>
        <v>29.00205338809035</v>
      </c>
      <c r="AF15" s="1">
        <f t="shared" si="6"/>
        <v>29.00205338809035</v>
      </c>
      <c r="AG15" s="1">
        <f t="shared" si="7"/>
        <v>29</v>
      </c>
      <c r="AH15" s="1">
        <f t="shared" si="8"/>
        <v>29</v>
      </c>
      <c r="AI15" s="1">
        <f t="shared" si="9"/>
        <v>99</v>
      </c>
    </row>
    <row r="16" spans="2:35" ht="15.75" customHeight="1">
      <c r="B16" s="6">
        <v>8</v>
      </c>
      <c r="C16" s="49" t="s">
        <v>88</v>
      </c>
      <c r="D16" s="101">
        <v>34048</v>
      </c>
      <c r="E16" s="102"/>
      <c r="F16" s="103">
        <v>1</v>
      </c>
      <c r="G16" s="103"/>
      <c r="H16" s="104">
        <v>1</v>
      </c>
      <c r="I16" s="105"/>
      <c r="Z16" s="17">
        <f t="shared" si="0"/>
        <v>34048</v>
      </c>
      <c r="AA16" s="1">
        <f t="shared" si="1"/>
        <v>93.21834360027378</v>
      </c>
      <c r="AB16" s="1">
        <f t="shared" si="2"/>
        <v>93</v>
      </c>
      <c r="AC16" s="1">
        <f t="shared" si="3"/>
        <v>33968.25</v>
      </c>
      <c r="AD16" s="16">
        <f t="shared" si="4"/>
        <v>33970</v>
      </c>
      <c r="AE16" s="18">
        <f t="shared" si="5"/>
        <v>24</v>
      </c>
      <c r="AF16" s="1">
        <f t="shared" si="6"/>
        <v>24</v>
      </c>
      <c r="AG16" s="1">
        <f t="shared" si="7"/>
        <v>24</v>
      </c>
      <c r="AH16" s="1">
        <f t="shared" si="8"/>
        <v>24</v>
      </c>
      <c r="AI16" s="1">
        <f t="shared" si="9"/>
        <v>99</v>
      </c>
    </row>
    <row r="17" spans="2:35" ht="15.75" customHeight="1">
      <c r="B17" s="6">
        <v>9</v>
      </c>
      <c r="C17" s="49" t="s">
        <v>89</v>
      </c>
      <c r="D17" s="101">
        <v>33790</v>
      </c>
      <c r="E17" s="102"/>
      <c r="F17" s="103">
        <v>1</v>
      </c>
      <c r="G17" s="103"/>
      <c r="H17" s="104"/>
      <c r="I17" s="105"/>
      <c r="Z17" s="17">
        <f t="shared" si="0"/>
        <v>33790</v>
      </c>
      <c r="AA17" s="1">
        <f t="shared" si="1"/>
        <v>92.5119780971937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06"/>
      <c r="E18" s="107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225</v>
      </c>
    </row>
    <row r="20" ht="19.5" customHeight="1">
      <c r="AH20" s="1">
        <f>AH19-240+8</f>
        <v>-7</v>
      </c>
    </row>
    <row r="21" spans="34:35" ht="19.5" customHeight="1" thickBot="1">
      <c r="AH21" s="1">
        <f>AH20/8</f>
        <v>-0.875</v>
      </c>
      <c r="AI21" s="1">
        <f>FLOOR(AH21,1)</f>
        <v>-1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225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54.48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>
        <v>1</v>
      </c>
      <c r="G42" s="8"/>
      <c r="H42" s="8"/>
      <c r="I42" s="8">
        <f t="shared" si="10"/>
        <v>20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20</v>
      </c>
      <c r="J44" s="20">
        <f>I28+I44</f>
        <v>74.47999999999999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63.86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>
        <v>1</v>
      </c>
      <c r="I48" s="8">
        <f>H48*G48</f>
        <v>5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5</v>
      </c>
      <c r="J52" s="20">
        <f>I46+I52</f>
        <v>68.86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356.65999999999997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225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40.13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>
        <v>1</v>
      </c>
      <c r="H77" s="8"/>
      <c r="I77" s="8">
        <f t="shared" si="11"/>
        <v>10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10</v>
      </c>
      <c r="J84" s="20">
        <f>I68+I84</f>
        <v>50.13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58.23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58.23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391.64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15 I46 I28 I68 I86 C9:C10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8:E18 D9:E10 D15:E15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56" bottom="0.66" header="0.32" footer="0.492125984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1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customWidth="1"/>
    <col min="27" max="29" width="9.140625" style="1" customWidth="1"/>
    <col min="30" max="30" width="10.140625" style="1" customWidth="1"/>
    <col min="31" max="31" width="10.140625" style="18" customWidth="1"/>
    <col min="32" max="35" width="9.140625" style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42848</v>
      </c>
      <c r="Z1" s="17">
        <f>D1</f>
        <v>42848</v>
      </c>
      <c r="AA1" s="1">
        <f>Z1/365.25</f>
        <v>117.31143052703628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6" t="s">
        <v>43</v>
      </c>
      <c r="C4" s="54"/>
      <c r="D4" s="54"/>
      <c r="E4" s="54" t="s">
        <v>54</v>
      </c>
      <c r="F4" s="54"/>
      <c r="G4" s="54"/>
      <c r="H4" s="54" t="s">
        <v>47</v>
      </c>
      <c r="I4" s="64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90</v>
      </c>
      <c r="C6" s="119"/>
      <c r="D6" s="120"/>
      <c r="E6" s="8">
        <v>1</v>
      </c>
      <c r="F6" s="8"/>
      <c r="G6" s="8"/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91</v>
      </c>
      <c r="D9" s="111">
        <v>32610</v>
      </c>
      <c r="E9" s="112"/>
      <c r="F9" s="113">
        <v>1</v>
      </c>
      <c r="G9" s="113"/>
      <c r="H9" s="114">
        <v>1</v>
      </c>
      <c r="I9" s="115"/>
      <c r="Z9" s="17">
        <f>D9</f>
        <v>32610</v>
      </c>
      <c r="AA9" s="1">
        <f>Z9/365.25</f>
        <v>89.28131416837782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</v>
      </c>
      <c r="AF9" s="1">
        <f>IF(AE9&gt;65,65,AE9)</f>
        <v>28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49" t="s">
        <v>92</v>
      </c>
      <c r="D10" s="111">
        <v>35642</v>
      </c>
      <c r="E10" s="112"/>
      <c r="F10" s="113">
        <v>1</v>
      </c>
      <c r="G10" s="113"/>
      <c r="H10" s="114">
        <v>1</v>
      </c>
      <c r="I10" s="115"/>
      <c r="Z10" s="17">
        <f aca="true" t="shared" si="0" ref="Z10:Z18">D10</f>
        <v>35642</v>
      </c>
      <c r="AA10" s="1">
        <f aca="true" t="shared" si="1" ref="AA10:AA18">Z10/365.25</f>
        <v>97.58247775496235</v>
      </c>
      <c r="AB10" s="1">
        <f aca="true" t="shared" si="2" ref="AB10:AB18">FLOOR(AA10,1)</f>
        <v>97</v>
      </c>
      <c r="AC10" s="1">
        <f aca="true" t="shared" si="3" ref="AC10:AC18">AB10*365.25</f>
        <v>35429.25</v>
      </c>
      <c r="AD10" s="16">
        <f aca="true" t="shared" si="4" ref="AD10:AD18">(CEILING(AC10,1))+1</f>
        <v>35431</v>
      </c>
      <c r="AE10" s="18">
        <v>0</v>
      </c>
      <c r="AF10" s="1">
        <f aca="true" t="shared" si="5" ref="AF10:AF18">IF(AE10&gt;65,65,AE10)</f>
        <v>0</v>
      </c>
      <c r="AG10" s="1">
        <f aca="true" t="shared" si="6" ref="AG10:AG18">FLOOR(AF10,1)</f>
        <v>0</v>
      </c>
      <c r="AH10" s="1">
        <f aca="true" t="shared" si="7" ref="AH10:AH18">AG10*H10</f>
        <v>0</v>
      </c>
      <c r="AI10" s="1">
        <f aca="true" t="shared" si="8" ref="AI10:AI18">IF($I$6=1,AE10,99)</f>
        <v>99</v>
      </c>
    </row>
    <row r="11" spans="2:35" ht="15.75" customHeight="1">
      <c r="B11" s="6">
        <v>3</v>
      </c>
      <c r="C11" s="49" t="s">
        <v>93</v>
      </c>
      <c r="D11" s="111">
        <v>26729</v>
      </c>
      <c r="E11" s="112"/>
      <c r="F11" s="113">
        <v>1</v>
      </c>
      <c r="G11" s="113"/>
      <c r="H11" s="114">
        <v>1</v>
      </c>
      <c r="I11" s="115"/>
      <c r="Z11" s="17">
        <f t="shared" si="0"/>
        <v>26729</v>
      </c>
      <c r="AA11" s="1">
        <f t="shared" si="1"/>
        <v>73.18001368925394</v>
      </c>
      <c r="AB11" s="1">
        <f t="shared" si="2"/>
        <v>73</v>
      </c>
      <c r="AC11" s="1">
        <f t="shared" si="3"/>
        <v>26663.25</v>
      </c>
      <c r="AD11" s="16">
        <f t="shared" si="4"/>
        <v>26665</v>
      </c>
      <c r="AE11" s="18">
        <f aca="true" t="shared" si="9" ref="AE11:AE18">($AD$1-AD11)/365.25</f>
        <v>44</v>
      </c>
      <c r="AF11" s="1">
        <f t="shared" si="5"/>
        <v>44</v>
      </c>
      <c r="AG11" s="1">
        <f t="shared" si="6"/>
        <v>44</v>
      </c>
      <c r="AH11" s="1">
        <f t="shared" si="7"/>
        <v>44</v>
      </c>
      <c r="AI11" s="1">
        <f t="shared" si="8"/>
        <v>99</v>
      </c>
    </row>
    <row r="12" spans="2:35" ht="15.75" customHeight="1">
      <c r="B12" s="6">
        <v>4</v>
      </c>
      <c r="C12" s="49" t="s">
        <v>94</v>
      </c>
      <c r="D12" s="111">
        <v>36221</v>
      </c>
      <c r="E12" s="112"/>
      <c r="F12" s="113">
        <v>1</v>
      </c>
      <c r="G12" s="113"/>
      <c r="H12" s="114">
        <v>1</v>
      </c>
      <c r="I12" s="115"/>
      <c r="Z12" s="17">
        <f t="shared" si="0"/>
        <v>36221</v>
      </c>
      <c r="AA12" s="1">
        <f t="shared" si="1"/>
        <v>99.16769336071184</v>
      </c>
      <c r="AB12" s="1">
        <f t="shared" si="2"/>
        <v>99</v>
      </c>
      <c r="AC12" s="1">
        <f t="shared" si="3"/>
        <v>36159.75</v>
      </c>
      <c r="AD12" s="16">
        <f t="shared" si="4"/>
        <v>36161</v>
      </c>
      <c r="AE12" s="18">
        <f t="shared" si="9"/>
        <v>18.001368925393567</v>
      </c>
      <c r="AF12" s="1">
        <f t="shared" si="5"/>
        <v>18.001368925393567</v>
      </c>
      <c r="AG12" s="1">
        <f t="shared" si="6"/>
        <v>18</v>
      </c>
      <c r="AH12" s="1">
        <f t="shared" si="7"/>
        <v>18</v>
      </c>
      <c r="AI12" s="1">
        <f t="shared" si="8"/>
        <v>99</v>
      </c>
    </row>
    <row r="13" spans="2:35" ht="15.75" customHeight="1">
      <c r="B13" s="6">
        <v>5</v>
      </c>
      <c r="C13" s="49" t="s">
        <v>95</v>
      </c>
      <c r="D13" s="111">
        <v>34647</v>
      </c>
      <c r="E13" s="112"/>
      <c r="F13" s="113">
        <v>1</v>
      </c>
      <c r="G13" s="113"/>
      <c r="H13" s="114">
        <v>1</v>
      </c>
      <c r="I13" s="115"/>
      <c r="Z13" s="17">
        <f t="shared" si="0"/>
        <v>34647</v>
      </c>
      <c r="AA13" s="1">
        <f t="shared" si="1"/>
        <v>94.85831622176592</v>
      </c>
      <c r="AB13" s="1">
        <f t="shared" si="2"/>
        <v>94</v>
      </c>
      <c r="AC13" s="1">
        <f t="shared" si="3"/>
        <v>34333.5</v>
      </c>
      <c r="AD13" s="16">
        <f t="shared" si="4"/>
        <v>34335</v>
      </c>
      <c r="AE13" s="18">
        <f t="shared" si="9"/>
        <v>23.000684462696782</v>
      </c>
      <c r="AF13" s="1">
        <f t="shared" si="5"/>
        <v>23.000684462696782</v>
      </c>
      <c r="AG13" s="1">
        <f t="shared" si="6"/>
        <v>23</v>
      </c>
      <c r="AH13" s="1">
        <f t="shared" si="7"/>
        <v>23</v>
      </c>
      <c r="AI13" s="1">
        <f t="shared" si="8"/>
        <v>99</v>
      </c>
    </row>
    <row r="14" spans="2:35" ht="15.75" customHeight="1">
      <c r="B14" s="6">
        <v>6</v>
      </c>
      <c r="C14" s="49" t="s">
        <v>96</v>
      </c>
      <c r="D14" s="111">
        <v>31077</v>
      </c>
      <c r="E14" s="112"/>
      <c r="F14" s="113">
        <v>1</v>
      </c>
      <c r="G14" s="113"/>
      <c r="H14" s="114">
        <v>1</v>
      </c>
      <c r="I14" s="115"/>
      <c r="Z14" s="17">
        <f t="shared" si="0"/>
        <v>31077</v>
      </c>
      <c r="AA14" s="1">
        <f t="shared" si="1"/>
        <v>85.08418891170432</v>
      </c>
      <c r="AB14" s="1">
        <f t="shared" si="2"/>
        <v>85</v>
      </c>
      <c r="AC14" s="1">
        <f t="shared" si="3"/>
        <v>31046.25</v>
      </c>
      <c r="AD14" s="16">
        <f t="shared" si="4"/>
        <v>31048</v>
      </c>
      <c r="AE14" s="18">
        <f t="shared" si="9"/>
        <v>32</v>
      </c>
      <c r="AF14" s="1">
        <f t="shared" si="5"/>
        <v>32</v>
      </c>
      <c r="AG14" s="1">
        <f t="shared" si="6"/>
        <v>32</v>
      </c>
      <c r="AH14" s="1">
        <f t="shared" si="7"/>
        <v>32</v>
      </c>
      <c r="AI14" s="1">
        <f t="shared" si="8"/>
        <v>99</v>
      </c>
    </row>
    <row r="15" spans="2:35" ht="15.75" customHeight="1">
      <c r="B15" s="6">
        <v>7</v>
      </c>
      <c r="C15" s="49" t="s">
        <v>97</v>
      </c>
      <c r="D15" s="111">
        <v>34266</v>
      </c>
      <c r="E15" s="112"/>
      <c r="F15" s="113">
        <v>1</v>
      </c>
      <c r="G15" s="113"/>
      <c r="H15" s="114">
        <v>1</v>
      </c>
      <c r="I15" s="115"/>
      <c r="Z15" s="17">
        <f t="shared" si="0"/>
        <v>34266</v>
      </c>
      <c r="AA15" s="1">
        <f t="shared" si="1"/>
        <v>93.81519507186859</v>
      </c>
      <c r="AB15" s="1">
        <f t="shared" si="2"/>
        <v>93</v>
      </c>
      <c r="AC15" s="1">
        <f t="shared" si="3"/>
        <v>33968.25</v>
      </c>
      <c r="AD15" s="16">
        <f t="shared" si="4"/>
        <v>33970</v>
      </c>
      <c r="AE15" s="18">
        <f t="shared" si="9"/>
        <v>24</v>
      </c>
      <c r="AF15" s="1">
        <f t="shared" si="5"/>
        <v>24</v>
      </c>
      <c r="AG15" s="1">
        <f t="shared" si="6"/>
        <v>24</v>
      </c>
      <c r="AH15" s="1">
        <f t="shared" si="7"/>
        <v>24</v>
      </c>
      <c r="AI15" s="1">
        <f t="shared" si="8"/>
        <v>99</v>
      </c>
    </row>
    <row r="16" spans="2:35" ht="15.75" customHeight="1">
      <c r="B16" s="6">
        <v>8</v>
      </c>
      <c r="C16" s="49" t="s">
        <v>98</v>
      </c>
      <c r="D16" s="111">
        <v>29671</v>
      </c>
      <c r="E16" s="112"/>
      <c r="F16" s="113">
        <v>1</v>
      </c>
      <c r="G16" s="113"/>
      <c r="H16" s="114">
        <v>1</v>
      </c>
      <c r="I16" s="115"/>
      <c r="Z16" s="17">
        <f t="shared" si="0"/>
        <v>29671</v>
      </c>
      <c r="AA16" s="1">
        <f t="shared" si="1"/>
        <v>81.23477070499658</v>
      </c>
      <c r="AB16" s="1">
        <f t="shared" si="2"/>
        <v>81</v>
      </c>
      <c r="AC16" s="1">
        <f t="shared" si="3"/>
        <v>29585.25</v>
      </c>
      <c r="AD16" s="16">
        <f t="shared" si="4"/>
        <v>29587</v>
      </c>
      <c r="AE16" s="18">
        <v>0</v>
      </c>
      <c r="AF16" s="1">
        <f t="shared" si="5"/>
        <v>0</v>
      </c>
      <c r="AG16" s="1">
        <f t="shared" si="6"/>
        <v>0</v>
      </c>
      <c r="AH16" s="1">
        <f t="shared" si="7"/>
        <v>0</v>
      </c>
      <c r="AI16" s="1">
        <f t="shared" si="8"/>
        <v>99</v>
      </c>
    </row>
    <row r="17" spans="2:35" ht="15.75" customHeight="1">
      <c r="B17" s="6">
        <v>9</v>
      </c>
      <c r="C17" s="49" t="s">
        <v>99</v>
      </c>
      <c r="D17" s="111">
        <v>34270</v>
      </c>
      <c r="E17" s="112"/>
      <c r="F17" s="113">
        <v>1</v>
      </c>
      <c r="G17" s="113"/>
      <c r="H17" s="114"/>
      <c r="I17" s="115"/>
      <c r="Z17" s="17">
        <f t="shared" si="0"/>
        <v>34270</v>
      </c>
      <c r="AA17" s="1">
        <f t="shared" si="1"/>
        <v>93.82614647501711</v>
      </c>
      <c r="AB17" s="1">
        <f t="shared" si="2"/>
        <v>93</v>
      </c>
      <c r="AC17" s="1">
        <f t="shared" si="3"/>
        <v>33968.25</v>
      </c>
      <c r="AD17" s="16">
        <f t="shared" si="4"/>
        <v>33970</v>
      </c>
      <c r="AE17" s="18">
        <f t="shared" si="9"/>
        <v>24</v>
      </c>
      <c r="AF17" s="1">
        <f t="shared" si="5"/>
        <v>24</v>
      </c>
      <c r="AG17" s="1">
        <f t="shared" si="6"/>
        <v>24</v>
      </c>
      <c r="AH17" s="1">
        <f t="shared" si="7"/>
        <v>0</v>
      </c>
      <c r="AI17" s="1">
        <f t="shared" si="8"/>
        <v>99</v>
      </c>
    </row>
    <row r="18" spans="2:35" ht="15.75" customHeight="1" thickBot="1">
      <c r="B18" s="7">
        <v>10</v>
      </c>
      <c r="C18" s="51"/>
      <c r="D18" s="126"/>
      <c r="E18" s="127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9"/>
        <v>117.00205338809035</v>
      </c>
      <c r="AF18" s="1">
        <f t="shared" si="5"/>
        <v>65</v>
      </c>
      <c r="AG18" s="1">
        <f t="shared" si="6"/>
        <v>65</v>
      </c>
      <c r="AH18" s="1">
        <f t="shared" si="7"/>
        <v>0</v>
      </c>
      <c r="AI18" s="1">
        <f t="shared" si="8"/>
        <v>99</v>
      </c>
    </row>
    <row r="19" spans="31:34" ht="12.75" customHeight="1">
      <c r="AE19" s="1">
        <f>SUM(AE9:AE18)</f>
        <v>310.0041067761807</v>
      </c>
      <c r="AH19" s="1">
        <f>SUM(AH9:AH18)</f>
        <v>169</v>
      </c>
    </row>
    <row r="20" spans="31:34" ht="19.5" customHeight="1">
      <c r="AE20" s="1">
        <f>AE19-240+8</f>
        <v>78.00410677618072</v>
      </c>
      <c r="AH20" s="1">
        <f>AH19-240+8</f>
        <v>-63</v>
      </c>
    </row>
    <row r="21" spans="31:35" ht="19.5" customHeight="1" thickBot="1">
      <c r="AE21" s="1">
        <f>AE20/8</f>
        <v>9.75051334702259</v>
      </c>
      <c r="AH21" s="1">
        <f>AH20/8</f>
        <v>-7.875</v>
      </c>
      <c r="AI21" s="1">
        <f>FLOOR(AH21,1)</f>
        <v>-8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E22" s="1">
        <f>IF(F6=1,AF21,0)</f>
        <v>0</v>
      </c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169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38.51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>
        <v>1</v>
      </c>
      <c r="H42" s="8"/>
      <c r="I42" s="8">
        <f t="shared" si="10"/>
        <v>20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20</v>
      </c>
      <c r="J44" s="20">
        <f>I28+I44</f>
        <v>58.51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57.87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57.87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383.62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169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38.24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>
        <v>1</v>
      </c>
      <c r="G73" s="8"/>
      <c r="H73" s="8"/>
      <c r="I73" s="8">
        <f t="shared" si="11"/>
        <v>5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5</v>
      </c>
      <c r="J84" s="20">
        <f>I68+I84</f>
        <v>43.24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57.63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57.63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399.13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K44:W44 I29:I43 I47:I51 J92 J84 I69:I83 I87:I91">
    <cfRule type="cellIs" priority="2" dxfId="8" operator="equal" stopIfTrue="1">
      <formula>0</formula>
    </cfRule>
  </conditionalFormatting>
  <conditionalFormatting sqref="J53:W53 J93">
    <cfRule type="cellIs" priority="3" dxfId="8" operator="greaterThanOrEqual" stopIfTrue="1">
      <formula>500</formula>
    </cfRule>
  </conditionalFormatting>
  <conditionalFormatting sqref="I68 I46 I28 B6:D6 I86 C9:C17">
    <cfRule type="cellIs" priority="4" dxfId="0" operator="equal" stopIfTrue="1">
      <formula>0</formula>
    </cfRule>
  </conditionalFormatting>
  <conditionalFormatting sqref="E6:G6">
    <cfRule type="expression" priority="5" dxfId="0" stopIfTrue="1">
      <formula>$E$6+$F$6+$G$6=0</formula>
    </cfRule>
  </conditionalFormatting>
  <conditionalFormatting sqref="H6:I6">
    <cfRule type="expression" priority="6" dxfId="0" stopIfTrue="1">
      <formula>$H$6+$I$6=0</formula>
    </cfRule>
  </conditionalFormatting>
  <conditionalFormatting sqref="F9:G18">
    <cfRule type="expression" priority="7" dxfId="4" stopIfTrue="1">
      <formula>$F$9+$F$10+$F$11+$F$12+$F$13+$F$14+$F$15+$F$16+$F$17+$F$18=9</formula>
    </cfRule>
  </conditionalFormatting>
  <conditionalFormatting sqref="H9:I18">
    <cfRule type="expression" priority="8" dxfId="2" stopIfTrue="1">
      <formula>$H$9+$H$10+$H$11+$H$12+$H$13+$H$14+$H$15+$H$16+$H$17+$H$18=8</formula>
    </cfRule>
  </conditionalFormatting>
  <conditionalFormatting sqref="K25:W25">
    <cfRule type="cellIs" priority="9" dxfId="2" operator="greaterThan" stopIfTrue="1">
      <formula>0</formula>
    </cfRule>
  </conditionalFormatting>
  <conditionalFormatting sqref="D9:E18">
    <cfRule type="expression" priority="10" dxfId="1" stopIfTrue="1">
      <formula>AI9&lt;30</formula>
    </cfRule>
    <cfRule type="cellIs" priority="11" dxfId="0" operator="equal" stopIfTrue="1">
      <formula>0</formula>
    </cfRule>
  </conditionalFormatting>
  <conditionalFormatting sqref="J44">
    <cfRule type="cellIs" priority="1" dxfId="8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65" bottom="0.66" header="0.33" footer="0.4921259845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3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42848</v>
      </c>
      <c r="Z1" s="17">
        <f>D1</f>
        <v>42848</v>
      </c>
      <c r="AA1" s="1">
        <f>Z1/365.25</f>
        <v>117.31143052703628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6" t="s">
        <v>43</v>
      </c>
      <c r="C4" s="54"/>
      <c r="D4" s="54"/>
      <c r="E4" s="54" t="s">
        <v>54</v>
      </c>
      <c r="F4" s="54"/>
      <c r="G4" s="54"/>
      <c r="H4" s="54" t="s">
        <v>47</v>
      </c>
      <c r="I4" s="64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100</v>
      </c>
      <c r="C6" s="119"/>
      <c r="D6" s="120"/>
      <c r="E6" s="8">
        <v>1</v>
      </c>
      <c r="F6" s="8"/>
      <c r="G6" s="8"/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140</v>
      </c>
      <c r="D9" s="111">
        <v>35865</v>
      </c>
      <c r="E9" s="112"/>
      <c r="F9" s="128">
        <v>1</v>
      </c>
      <c r="G9" s="128"/>
      <c r="H9" s="104">
        <v>1</v>
      </c>
      <c r="I9" s="105"/>
      <c r="Z9" s="17">
        <f>D9</f>
        <v>35865</v>
      </c>
      <c r="AA9" s="1">
        <f>Z9/365.25</f>
        <v>98.19301848049281</v>
      </c>
      <c r="AB9" s="1">
        <f>FLOOR(AA9,1)</f>
        <v>98</v>
      </c>
      <c r="AC9" s="1">
        <f>AB9*365.25</f>
        <v>35794.5</v>
      </c>
      <c r="AD9" s="16">
        <f>(CEILING(AC9,1))+1</f>
        <v>35796</v>
      </c>
      <c r="AE9" s="18">
        <f>($AD$1-AD9)/365.25</f>
        <v>19.000684462696782</v>
      </c>
      <c r="AF9" s="1">
        <f>IF(AE9&gt;65,65,AE9)</f>
        <v>19.000684462696782</v>
      </c>
      <c r="AG9" s="1">
        <f>FLOOR(AF9,1)</f>
        <v>19</v>
      </c>
      <c r="AH9" s="1">
        <f>AG9*H9</f>
        <v>19</v>
      </c>
      <c r="AI9" s="1">
        <f>IF($I$6=1,AE9,99)</f>
        <v>99</v>
      </c>
    </row>
    <row r="10" spans="2:35" ht="15.75" customHeight="1">
      <c r="B10" s="6">
        <v>2</v>
      </c>
      <c r="C10" s="49" t="s">
        <v>141</v>
      </c>
      <c r="D10" s="111">
        <v>32552</v>
      </c>
      <c r="E10" s="112"/>
      <c r="F10" s="128">
        <v>1</v>
      </c>
      <c r="G10" s="128"/>
      <c r="H10" s="104">
        <v>1</v>
      </c>
      <c r="I10" s="105"/>
      <c r="Z10" s="17">
        <f aca="true" t="shared" si="0" ref="Z10:Z18">D10</f>
        <v>32552</v>
      </c>
      <c r="AA10" s="1">
        <f aca="true" t="shared" si="1" ref="AA10:AA18">Z10/365.25</f>
        <v>89.12251882272416</v>
      </c>
      <c r="AB10" s="1">
        <f aca="true" t="shared" si="2" ref="AB10:AB18">FLOOR(AA10,1)</f>
        <v>89</v>
      </c>
      <c r="AC10" s="1">
        <f aca="true" t="shared" si="3" ref="AC10:AC18">AB10*365.25</f>
        <v>32507.25</v>
      </c>
      <c r="AD10" s="16">
        <f aca="true" t="shared" si="4" ref="AD10:AD18">(CEILING(AC10,1))+1</f>
        <v>32509</v>
      </c>
      <c r="AE10" s="18">
        <f aca="true" t="shared" si="5" ref="AE10:AE18">($AD$1-AD10)/365.25</f>
        <v>28</v>
      </c>
      <c r="AF10" s="1">
        <f aca="true" t="shared" si="6" ref="AF10:AF18">IF(AE10&gt;65,65,AE10)</f>
        <v>28</v>
      </c>
      <c r="AG10" s="1">
        <f aca="true" t="shared" si="7" ref="AG10:AG18">FLOOR(AF10,1)</f>
        <v>28</v>
      </c>
      <c r="AH10" s="1">
        <f aca="true" t="shared" si="8" ref="AH10:AH18">AG10*H10</f>
        <v>28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142</v>
      </c>
      <c r="D11" s="111">
        <v>34031</v>
      </c>
      <c r="E11" s="112"/>
      <c r="F11" s="128">
        <v>1</v>
      </c>
      <c r="G11" s="128"/>
      <c r="H11" s="104">
        <v>1</v>
      </c>
      <c r="I11" s="105"/>
      <c r="Z11" s="17">
        <f t="shared" si="0"/>
        <v>34031</v>
      </c>
      <c r="AA11" s="1">
        <f t="shared" si="1"/>
        <v>93.17180013689254</v>
      </c>
      <c r="AB11" s="1">
        <f t="shared" si="2"/>
        <v>93</v>
      </c>
      <c r="AC11" s="1">
        <f t="shared" si="3"/>
        <v>33968.25</v>
      </c>
      <c r="AD11" s="16">
        <f t="shared" si="4"/>
        <v>33970</v>
      </c>
      <c r="AE11" s="18">
        <f t="shared" si="5"/>
        <v>24</v>
      </c>
      <c r="AF11" s="1">
        <f t="shared" si="6"/>
        <v>24</v>
      </c>
      <c r="AG11" s="1">
        <f t="shared" si="7"/>
        <v>24</v>
      </c>
      <c r="AH11" s="1">
        <f t="shared" si="8"/>
        <v>24</v>
      </c>
      <c r="AI11" s="1">
        <f t="shared" si="9"/>
        <v>99</v>
      </c>
    </row>
    <row r="12" spans="2:35" ht="15.75" customHeight="1">
      <c r="B12" s="6">
        <v>4</v>
      </c>
      <c r="C12" s="49" t="s">
        <v>143</v>
      </c>
      <c r="D12" s="111">
        <v>36525</v>
      </c>
      <c r="E12" s="112"/>
      <c r="F12" s="128">
        <v>1</v>
      </c>
      <c r="G12" s="128"/>
      <c r="H12" s="104">
        <v>1</v>
      </c>
      <c r="I12" s="105"/>
      <c r="Z12" s="17">
        <f t="shared" si="0"/>
        <v>36525</v>
      </c>
      <c r="AA12" s="1">
        <f t="shared" si="1"/>
        <v>100</v>
      </c>
      <c r="AB12" s="1">
        <f t="shared" si="2"/>
        <v>100</v>
      </c>
      <c r="AC12" s="1">
        <f t="shared" si="3"/>
        <v>36525</v>
      </c>
      <c r="AD12" s="16">
        <f t="shared" si="4"/>
        <v>36526</v>
      </c>
      <c r="AE12" s="18">
        <f t="shared" si="5"/>
        <v>17.00205338809035</v>
      </c>
      <c r="AF12" s="1">
        <f t="shared" si="6"/>
        <v>17.00205338809035</v>
      </c>
      <c r="AG12" s="1">
        <f t="shared" si="7"/>
        <v>17</v>
      </c>
      <c r="AH12" s="1">
        <f t="shared" si="8"/>
        <v>17</v>
      </c>
      <c r="AI12" s="1">
        <f t="shared" si="9"/>
        <v>99</v>
      </c>
    </row>
    <row r="13" spans="2:35" ht="15.75" customHeight="1">
      <c r="B13" s="6">
        <v>5</v>
      </c>
      <c r="C13" s="49" t="s">
        <v>144</v>
      </c>
      <c r="D13" s="111">
        <v>36089</v>
      </c>
      <c r="E13" s="112"/>
      <c r="F13" s="128">
        <v>1</v>
      </c>
      <c r="G13" s="128"/>
      <c r="H13" s="104">
        <v>1</v>
      </c>
      <c r="I13" s="105"/>
      <c r="Z13" s="17">
        <f t="shared" si="0"/>
        <v>36089</v>
      </c>
      <c r="AA13" s="1">
        <f t="shared" si="1"/>
        <v>98.80629705681041</v>
      </c>
      <c r="AB13" s="1">
        <f t="shared" si="2"/>
        <v>98</v>
      </c>
      <c r="AC13" s="1">
        <f t="shared" si="3"/>
        <v>35794.5</v>
      </c>
      <c r="AD13" s="16">
        <f t="shared" si="4"/>
        <v>35796</v>
      </c>
      <c r="AE13" s="18">
        <f t="shared" si="5"/>
        <v>19.000684462696782</v>
      </c>
      <c r="AF13" s="1">
        <f t="shared" si="6"/>
        <v>19.000684462696782</v>
      </c>
      <c r="AG13" s="1">
        <f t="shared" si="7"/>
        <v>19</v>
      </c>
      <c r="AH13" s="1">
        <f t="shared" si="8"/>
        <v>19</v>
      </c>
      <c r="AI13" s="1">
        <f t="shared" si="9"/>
        <v>99</v>
      </c>
    </row>
    <row r="14" spans="2:35" ht="15.75" customHeight="1">
      <c r="B14" s="6">
        <v>6</v>
      </c>
      <c r="C14" s="49" t="s">
        <v>145</v>
      </c>
      <c r="D14" s="111">
        <v>36384</v>
      </c>
      <c r="E14" s="112"/>
      <c r="F14" s="128">
        <v>1</v>
      </c>
      <c r="G14" s="128"/>
      <c r="H14" s="104">
        <v>1</v>
      </c>
      <c r="I14" s="105"/>
      <c r="Z14" s="17">
        <f t="shared" si="0"/>
        <v>36384</v>
      </c>
      <c r="AA14" s="1">
        <f t="shared" si="1"/>
        <v>99.61396303901438</v>
      </c>
      <c r="AB14" s="1">
        <f t="shared" si="2"/>
        <v>99</v>
      </c>
      <c r="AC14" s="1">
        <f t="shared" si="3"/>
        <v>36159.75</v>
      </c>
      <c r="AD14" s="16">
        <f t="shared" si="4"/>
        <v>36161</v>
      </c>
      <c r="AE14" s="18">
        <f t="shared" si="5"/>
        <v>18.001368925393567</v>
      </c>
      <c r="AF14" s="1">
        <f t="shared" si="6"/>
        <v>18.001368925393567</v>
      </c>
      <c r="AG14" s="1">
        <f t="shared" si="7"/>
        <v>18</v>
      </c>
      <c r="AH14" s="1">
        <f t="shared" si="8"/>
        <v>18</v>
      </c>
      <c r="AI14" s="1">
        <f t="shared" si="9"/>
        <v>99</v>
      </c>
    </row>
    <row r="15" spans="2:35" ht="15.75" customHeight="1">
      <c r="B15" s="6">
        <v>7</v>
      </c>
      <c r="C15" s="49" t="s">
        <v>146</v>
      </c>
      <c r="D15" s="111">
        <v>34936</v>
      </c>
      <c r="E15" s="112"/>
      <c r="F15" s="128">
        <v>1</v>
      </c>
      <c r="G15" s="128"/>
      <c r="H15" s="104">
        <v>1</v>
      </c>
      <c r="I15" s="105"/>
      <c r="Z15" s="17">
        <f t="shared" si="0"/>
        <v>34936</v>
      </c>
      <c r="AA15" s="1">
        <f t="shared" si="1"/>
        <v>95.6495550992471</v>
      </c>
      <c r="AB15" s="1">
        <f t="shared" si="2"/>
        <v>95</v>
      </c>
      <c r="AC15" s="1">
        <f t="shared" si="3"/>
        <v>34698.75</v>
      </c>
      <c r="AD15" s="16">
        <f t="shared" si="4"/>
        <v>34700</v>
      </c>
      <c r="AE15" s="18">
        <f t="shared" si="5"/>
        <v>22.001368925393567</v>
      </c>
      <c r="AF15" s="1">
        <f t="shared" si="6"/>
        <v>22.001368925393567</v>
      </c>
      <c r="AG15" s="1">
        <f t="shared" si="7"/>
        <v>22</v>
      </c>
      <c r="AH15" s="1">
        <f t="shared" si="8"/>
        <v>22</v>
      </c>
      <c r="AI15" s="1">
        <f t="shared" si="9"/>
        <v>99</v>
      </c>
    </row>
    <row r="16" spans="2:35" ht="15.75" customHeight="1">
      <c r="B16" s="6">
        <v>8</v>
      </c>
      <c r="C16" s="49" t="s">
        <v>147</v>
      </c>
      <c r="D16" s="111">
        <v>33170</v>
      </c>
      <c r="E16" s="112"/>
      <c r="F16" s="128">
        <v>1</v>
      </c>
      <c r="G16" s="128"/>
      <c r="H16" s="104"/>
      <c r="I16" s="105"/>
      <c r="Z16" s="17">
        <f t="shared" si="0"/>
        <v>33170</v>
      </c>
      <c r="AA16" s="1">
        <f t="shared" si="1"/>
        <v>90.8145106091718</v>
      </c>
      <c r="AB16" s="1">
        <f t="shared" si="2"/>
        <v>90</v>
      </c>
      <c r="AC16" s="1">
        <f t="shared" si="3"/>
        <v>32872.5</v>
      </c>
      <c r="AD16" s="16">
        <f t="shared" si="4"/>
        <v>32874</v>
      </c>
      <c r="AE16" s="18">
        <f t="shared" si="5"/>
        <v>27.000684462696782</v>
      </c>
      <c r="AF16" s="1">
        <f t="shared" si="6"/>
        <v>27.000684462696782</v>
      </c>
      <c r="AG16" s="1">
        <f t="shared" si="7"/>
        <v>27</v>
      </c>
      <c r="AH16" s="1">
        <f t="shared" si="8"/>
        <v>0</v>
      </c>
      <c r="AI16" s="1">
        <f t="shared" si="9"/>
        <v>99</v>
      </c>
    </row>
    <row r="17" spans="2:35" ht="15.75" customHeight="1">
      <c r="B17" s="6">
        <v>9</v>
      </c>
      <c r="C17" s="49" t="s">
        <v>148</v>
      </c>
      <c r="D17" s="111">
        <v>33766</v>
      </c>
      <c r="E17" s="112"/>
      <c r="F17" s="128">
        <v>1</v>
      </c>
      <c r="G17" s="128"/>
      <c r="H17" s="104">
        <v>1</v>
      </c>
      <c r="I17" s="105"/>
      <c r="Z17" s="17">
        <f t="shared" si="0"/>
        <v>33766</v>
      </c>
      <c r="AA17" s="1">
        <f t="shared" si="1"/>
        <v>92.44626967830253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25</v>
      </c>
      <c r="AI17" s="1">
        <f t="shared" si="9"/>
        <v>99</v>
      </c>
    </row>
    <row r="18" spans="2:35" ht="15.75" customHeight="1" thickBot="1">
      <c r="B18" s="7">
        <v>10</v>
      </c>
      <c r="C18" s="51"/>
      <c r="D18" s="126"/>
      <c r="E18" s="127"/>
      <c r="F18" s="103"/>
      <c r="G18" s="103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172</v>
      </c>
    </row>
    <row r="20" ht="19.5" customHeight="1">
      <c r="AH20" s="1">
        <f>AH19-240+8</f>
        <v>-60</v>
      </c>
    </row>
    <row r="21" spans="34:35" ht="19.5" customHeight="1" thickBot="1">
      <c r="AH21" s="1">
        <f>AH20/8</f>
        <v>-7.5</v>
      </c>
      <c r="AI21" s="1">
        <f>FLOOR(AH21,1)</f>
        <v>-8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172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40.74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>
        <v>1</v>
      </c>
      <c r="G33" s="8"/>
      <c r="H33" s="8"/>
      <c r="I33" s="8">
        <f t="shared" si="10"/>
        <v>5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5</v>
      </c>
      <c r="J44" s="20">
        <f>I28+I44</f>
        <v>45.74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59.15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59.15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395.11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172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43.4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>
        <v>1</v>
      </c>
      <c r="G77" s="8"/>
      <c r="H77" s="8"/>
      <c r="I77" s="8">
        <f t="shared" si="11"/>
        <v>10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>
        <v>1</v>
      </c>
      <c r="G79" s="8"/>
      <c r="H79" s="8"/>
      <c r="I79" s="8">
        <f t="shared" si="11"/>
        <v>10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>
        <v>1</v>
      </c>
      <c r="G81" s="8"/>
      <c r="H81" s="8"/>
      <c r="I81" s="8">
        <f t="shared" si="11"/>
        <v>10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30</v>
      </c>
      <c r="J84" s="20">
        <f>I68+I84</f>
        <v>73.4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60.03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60.03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366.57000000000005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1" dxfId="8" operator="equal" stopIfTrue="1">
      <formula>0</formula>
    </cfRule>
  </conditionalFormatting>
  <conditionalFormatting sqref="J53:W53 J93">
    <cfRule type="cellIs" priority="12" dxfId="8" operator="greaterThanOrEqual" stopIfTrue="1">
      <formula>500</formula>
    </cfRule>
  </conditionalFormatting>
  <conditionalFormatting sqref="B6:D6 I46 I28 I68 I86 C9:C17">
    <cfRule type="cellIs" priority="13" dxfId="0" operator="equal" stopIfTrue="1">
      <formula>0</formula>
    </cfRule>
  </conditionalFormatting>
  <conditionalFormatting sqref="E6:G6">
    <cfRule type="expression" priority="14" dxfId="0" stopIfTrue="1">
      <formula>$E$6+$F$6+$G$6=0</formula>
    </cfRule>
  </conditionalFormatting>
  <conditionalFormatting sqref="H6:I6">
    <cfRule type="expression" priority="15" dxfId="0" stopIfTrue="1">
      <formula>$H$6+$I$6=0</formula>
    </cfRule>
  </conditionalFormatting>
  <conditionalFormatting sqref="F9:G18">
    <cfRule type="expression" priority="16" dxfId="4" stopIfTrue="1">
      <formula>$F$9+$F$10+$F$11+$F$12+$F$13+$F$14+$F$15+$F$16+$F$17+$F$18=9</formula>
    </cfRule>
  </conditionalFormatting>
  <conditionalFormatting sqref="H9:I18">
    <cfRule type="expression" priority="17" dxfId="2" stopIfTrue="1">
      <formula>$H$9+$H$10+$H$11+$H$12+$H$13+$H$14+$H$15+$H$16+$H$17+$H$18=8</formula>
    </cfRule>
  </conditionalFormatting>
  <conditionalFormatting sqref="K25:W25">
    <cfRule type="cellIs" priority="18" dxfId="2" operator="greaterThan" stopIfTrue="1">
      <formula>0</formula>
    </cfRule>
  </conditionalFormatting>
  <conditionalFormatting sqref="D9:E18">
    <cfRule type="expression" priority="19" dxfId="1" stopIfTrue="1">
      <formula>AI9&lt;30</formula>
    </cfRule>
    <cfRule type="cellIs" priority="20" dxfId="0" operator="equal" stopIfTrue="1">
      <formula>0</formula>
    </cfRule>
  </conditionalFormatting>
  <conditionalFormatting sqref="C9:C17">
    <cfRule type="cellIs" priority="10" dxfId="0" operator="equal" stopIfTrue="1">
      <formula>0</formula>
    </cfRule>
  </conditionalFormatting>
  <conditionalFormatting sqref="F9:G17">
    <cfRule type="expression" priority="9" dxfId="4" stopIfTrue="1">
      <formula>$F$9+$F$10+$F$11+$F$12+$F$13+$F$14+$F$15+$F$16+$F$17+$F$18=9</formula>
    </cfRule>
  </conditionalFormatting>
  <conditionalFormatting sqref="H9:I17">
    <cfRule type="expression" priority="8" dxfId="2" stopIfTrue="1">
      <formula>$H$9+$H$10+$H$11+$H$12+$H$13+$H$14+$H$15+$H$16+$H$17+$H$18=8</formula>
    </cfRule>
  </conditionalFormatting>
  <conditionalFormatting sqref="D9:E17">
    <cfRule type="expression" priority="6" dxfId="1" stopIfTrue="1">
      <formula>AI9&lt;30</formula>
    </cfRule>
    <cfRule type="cellIs" priority="7" dxfId="0" operator="equal" stopIfTrue="1">
      <formula>0</formula>
    </cfRule>
  </conditionalFormatting>
  <conditionalFormatting sqref="C9:C17">
    <cfRule type="cellIs" priority="5" dxfId="0" operator="equal" stopIfTrue="1">
      <formula>0</formula>
    </cfRule>
  </conditionalFormatting>
  <conditionalFormatting sqref="F9:G17">
    <cfRule type="expression" priority="4" dxfId="4" stopIfTrue="1">
      <formula>$F$9+$F$10+$F$11+$F$12+$F$13+$F$14+$F$15+$F$16+$F$17+$F$18=9</formula>
    </cfRule>
  </conditionalFormatting>
  <conditionalFormatting sqref="H9:I17">
    <cfRule type="expression" priority="3" dxfId="2" stopIfTrue="1">
      <formula>$H$9+$H$10+$H$11+$H$12+$H$13+$H$14+$H$15+$H$16+$H$17+$H$18=8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63" bottom="0.63" header="0.4921259845" footer="0.4921259845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2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42848</v>
      </c>
      <c r="Z1" s="17">
        <f>D1</f>
        <v>42848</v>
      </c>
      <c r="AA1" s="1">
        <f>Z1/365.25</f>
        <v>117.31143052703628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6" t="s">
        <v>43</v>
      </c>
      <c r="C4" s="54"/>
      <c r="D4" s="54"/>
      <c r="E4" s="54" t="s">
        <v>54</v>
      </c>
      <c r="F4" s="54"/>
      <c r="G4" s="54"/>
      <c r="H4" s="54" t="s">
        <v>47</v>
      </c>
      <c r="I4" s="64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149</v>
      </c>
      <c r="C6" s="119"/>
      <c r="D6" s="120"/>
      <c r="E6" s="8"/>
      <c r="F6" s="8"/>
      <c r="G6" s="8">
        <v>1</v>
      </c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/>
      <c r="D9" s="111"/>
      <c r="E9" s="112"/>
      <c r="F9" s="113">
        <v>1</v>
      </c>
      <c r="G9" s="113"/>
      <c r="H9" s="114">
        <v>1</v>
      </c>
      <c r="I9" s="115"/>
      <c r="Z9" s="17">
        <f>D9</f>
        <v>0</v>
      </c>
      <c r="AA9" s="1">
        <f>Z9/365.25</f>
        <v>0</v>
      </c>
      <c r="AB9" s="1">
        <f>FLOOR(AA9,1)</f>
        <v>0</v>
      </c>
      <c r="AC9" s="1">
        <f>AB9*365.25</f>
        <v>0</v>
      </c>
      <c r="AD9" s="16">
        <f>(CEILING(AC9,1))+1</f>
        <v>1</v>
      </c>
      <c r="AE9" s="18">
        <f>($AD$1-AD9)/365.25</f>
        <v>117.00205338809035</v>
      </c>
      <c r="AF9" s="1">
        <f>IF(AE9&gt;65,65,AE9)</f>
        <v>65</v>
      </c>
      <c r="AG9" s="1">
        <f>FLOOR(AF9,1)</f>
        <v>65</v>
      </c>
      <c r="AH9" s="1">
        <f>AG9*H9</f>
        <v>65</v>
      </c>
      <c r="AI9" s="1">
        <f>IF($I$6=1,AE9,99)</f>
        <v>99</v>
      </c>
    </row>
    <row r="10" spans="2:35" ht="15.75" customHeight="1">
      <c r="B10" s="6">
        <v>2</v>
      </c>
      <c r="C10" s="49"/>
      <c r="D10" s="111"/>
      <c r="E10" s="112"/>
      <c r="F10" s="103">
        <v>1</v>
      </c>
      <c r="G10" s="103"/>
      <c r="H10" s="104">
        <v>1</v>
      </c>
      <c r="I10" s="105"/>
      <c r="Z10" s="17">
        <f aca="true" t="shared" si="0" ref="Z10:Z18">D10</f>
        <v>0</v>
      </c>
      <c r="AA10" s="1">
        <f aca="true" t="shared" si="1" ref="AA10:AA18">Z10/365.25</f>
        <v>0</v>
      </c>
      <c r="AB10" s="1">
        <f aca="true" t="shared" si="2" ref="AB10:AB18">FLOOR(AA10,1)</f>
        <v>0</v>
      </c>
      <c r="AC10" s="1">
        <f aca="true" t="shared" si="3" ref="AC10:AC18">AB10*365.25</f>
        <v>0</v>
      </c>
      <c r="AD10" s="16">
        <f aca="true" t="shared" si="4" ref="AD10:AD18">(CEILING(AC10,1))+1</f>
        <v>1</v>
      </c>
      <c r="AE10" s="18">
        <f aca="true" t="shared" si="5" ref="AE10:AE18">($AD$1-AD10)/365.25</f>
        <v>117.00205338809035</v>
      </c>
      <c r="AF10" s="1">
        <f aca="true" t="shared" si="6" ref="AF10:AF18">IF(AE10&gt;65,65,AE10)</f>
        <v>65</v>
      </c>
      <c r="AG10" s="1">
        <f aca="true" t="shared" si="7" ref="AG10:AG18">FLOOR(AF10,1)</f>
        <v>65</v>
      </c>
      <c r="AH10" s="1">
        <f aca="true" t="shared" si="8" ref="AH10:AH18">AG10*H10</f>
        <v>65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/>
      <c r="D11" s="111"/>
      <c r="E11" s="112"/>
      <c r="F11" s="103">
        <v>1</v>
      </c>
      <c r="G11" s="103"/>
      <c r="H11" s="104">
        <v>1</v>
      </c>
      <c r="I11" s="105"/>
      <c r="Z11" s="17">
        <f t="shared" si="0"/>
        <v>0</v>
      </c>
      <c r="AA11" s="1">
        <f t="shared" si="1"/>
        <v>0</v>
      </c>
      <c r="AB11" s="1">
        <f t="shared" si="2"/>
        <v>0</v>
      </c>
      <c r="AC11" s="1">
        <f t="shared" si="3"/>
        <v>0</v>
      </c>
      <c r="AD11" s="16">
        <f t="shared" si="4"/>
        <v>1</v>
      </c>
      <c r="AE11" s="18">
        <f t="shared" si="5"/>
        <v>117.00205338809035</v>
      </c>
      <c r="AF11" s="1">
        <f t="shared" si="6"/>
        <v>65</v>
      </c>
      <c r="AG11" s="1">
        <f t="shared" si="7"/>
        <v>65</v>
      </c>
      <c r="AH11" s="1">
        <f t="shared" si="8"/>
        <v>65</v>
      </c>
      <c r="AI11" s="1">
        <f t="shared" si="9"/>
        <v>99</v>
      </c>
    </row>
    <row r="12" spans="2:35" ht="15.75" customHeight="1">
      <c r="B12" s="6">
        <v>4</v>
      </c>
      <c r="C12" s="49"/>
      <c r="D12" s="111"/>
      <c r="E12" s="112"/>
      <c r="F12" s="103">
        <v>1</v>
      </c>
      <c r="G12" s="103"/>
      <c r="H12" s="104">
        <v>1</v>
      </c>
      <c r="I12" s="105"/>
      <c r="Z12" s="17">
        <f t="shared" si="0"/>
        <v>0</v>
      </c>
      <c r="AA12" s="1">
        <f t="shared" si="1"/>
        <v>0</v>
      </c>
      <c r="AB12" s="1">
        <f t="shared" si="2"/>
        <v>0</v>
      </c>
      <c r="AC12" s="1">
        <f t="shared" si="3"/>
        <v>0</v>
      </c>
      <c r="AD12" s="16">
        <f t="shared" si="4"/>
        <v>1</v>
      </c>
      <c r="AE12" s="18">
        <f t="shared" si="5"/>
        <v>117.00205338809035</v>
      </c>
      <c r="AF12" s="1">
        <f t="shared" si="6"/>
        <v>65</v>
      </c>
      <c r="AG12" s="1">
        <f t="shared" si="7"/>
        <v>65</v>
      </c>
      <c r="AH12" s="1">
        <f t="shared" si="8"/>
        <v>65</v>
      </c>
      <c r="AI12" s="1">
        <f t="shared" si="9"/>
        <v>99</v>
      </c>
    </row>
    <row r="13" spans="2:35" ht="15.75" customHeight="1">
      <c r="B13" s="6">
        <v>5</v>
      </c>
      <c r="C13" s="49"/>
      <c r="D13" s="111"/>
      <c r="E13" s="112"/>
      <c r="F13" s="103">
        <v>1</v>
      </c>
      <c r="G13" s="103"/>
      <c r="H13" s="104">
        <v>1</v>
      </c>
      <c r="I13" s="105"/>
      <c r="Z13" s="17">
        <f t="shared" si="0"/>
        <v>0</v>
      </c>
      <c r="AA13" s="1">
        <f t="shared" si="1"/>
        <v>0</v>
      </c>
      <c r="AB13" s="1">
        <f t="shared" si="2"/>
        <v>0</v>
      </c>
      <c r="AC13" s="1">
        <f t="shared" si="3"/>
        <v>0</v>
      </c>
      <c r="AD13" s="16">
        <f t="shared" si="4"/>
        <v>1</v>
      </c>
      <c r="AE13" s="18">
        <f t="shared" si="5"/>
        <v>117.00205338809035</v>
      </c>
      <c r="AF13" s="1">
        <f t="shared" si="6"/>
        <v>65</v>
      </c>
      <c r="AG13" s="1">
        <f t="shared" si="7"/>
        <v>65</v>
      </c>
      <c r="AH13" s="1">
        <f t="shared" si="8"/>
        <v>65</v>
      </c>
      <c r="AI13" s="1">
        <f t="shared" si="9"/>
        <v>99</v>
      </c>
    </row>
    <row r="14" spans="2:35" ht="15.75" customHeight="1">
      <c r="B14" s="6">
        <v>6</v>
      </c>
      <c r="C14" s="49"/>
      <c r="D14" s="111"/>
      <c r="E14" s="112"/>
      <c r="F14" s="103">
        <v>1</v>
      </c>
      <c r="G14" s="103"/>
      <c r="H14" s="104">
        <v>1</v>
      </c>
      <c r="I14" s="105"/>
      <c r="Z14" s="17">
        <f t="shared" si="0"/>
        <v>0</v>
      </c>
      <c r="AA14" s="1">
        <f t="shared" si="1"/>
        <v>0</v>
      </c>
      <c r="AB14" s="1">
        <f t="shared" si="2"/>
        <v>0</v>
      </c>
      <c r="AC14" s="1">
        <f t="shared" si="3"/>
        <v>0</v>
      </c>
      <c r="AD14" s="16">
        <f t="shared" si="4"/>
        <v>1</v>
      </c>
      <c r="AE14" s="18">
        <f t="shared" si="5"/>
        <v>117.00205338809035</v>
      </c>
      <c r="AF14" s="1">
        <f t="shared" si="6"/>
        <v>65</v>
      </c>
      <c r="AG14" s="1">
        <f t="shared" si="7"/>
        <v>65</v>
      </c>
      <c r="AH14" s="1">
        <f t="shared" si="8"/>
        <v>65</v>
      </c>
      <c r="AI14" s="1">
        <f t="shared" si="9"/>
        <v>99</v>
      </c>
    </row>
    <row r="15" spans="2:35" ht="15.75" customHeight="1">
      <c r="B15" s="6">
        <v>7</v>
      </c>
      <c r="C15" s="49"/>
      <c r="D15" s="111"/>
      <c r="E15" s="112"/>
      <c r="F15" s="103">
        <v>1</v>
      </c>
      <c r="G15" s="103"/>
      <c r="H15" s="104">
        <v>1</v>
      </c>
      <c r="I15" s="105"/>
      <c r="Z15" s="17">
        <f t="shared" si="0"/>
        <v>0</v>
      </c>
      <c r="AA15" s="1">
        <f t="shared" si="1"/>
        <v>0</v>
      </c>
      <c r="AB15" s="1">
        <f t="shared" si="2"/>
        <v>0</v>
      </c>
      <c r="AC15" s="1">
        <f t="shared" si="3"/>
        <v>0</v>
      </c>
      <c r="AD15" s="16">
        <f t="shared" si="4"/>
        <v>1</v>
      </c>
      <c r="AE15" s="18">
        <f t="shared" si="5"/>
        <v>117.00205338809035</v>
      </c>
      <c r="AF15" s="1">
        <f t="shared" si="6"/>
        <v>65</v>
      </c>
      <c r="AG15" s="1">
        <f t="shared" si="7"/>
        <v>65</v>
      </c>
      <c r="AH15" s="1">
        <f t="shared" si="8"/>
        <v>65</v>
      </c>
      <c r="AI15" s="1">
        <f t="shared" si="9"/>
        <v>99</v>
      </c>
    </row>
    <row r="16" spans="2:35" ht="15.75" customHeight="1">
      <c r="B16" s="6">
        <v>8</v>
      </c>
      <c r="C16" s="49"/>
      <c r="D16" s="111"/>
      <c r="E16" s="112"/>
      <c r="F16" s="103">
        <v>1</v>
      </c>
      <c r="G16" s="103"/>
      <c r="H16" s="104">
        <v>1</v>
      </c>
      <c r="I16" s="105"/>
      <c r="Z16" s="17">
        <f t="shared" si="0"/>
        <v>0</v>
      </c>
      <c r="AA16" s="1">
        <f t="shared" si="1"/>
        <v>0</v>
      </c>
      <c r="AB16" s="1">
        <f t="shared" si="2"/>
        <v>0</v>
      </c>
      <c r="AC16" s="1">
        <f t="shared" si="3"/>
        <v>0</v>
      </c>
      <c r="AD16" s="16">
        <f t="shared" si="4"/>
        <v>1</v>
      </c>
      <c r="AE16" s="18">
        <f t="shared" si="5"/>
        <v>117.00205338809035</v>
      </c>
      <c r="AF16" s="1">
        <f t="shared" si="6"/>
        <v>65</v>
      </c>
      <c r="AG16" s="1">
        <f t="shared" si="7"/>
        <v>65</v>
      </c>
      <c r="AH16" s="1">
        <f t="shared" si="8"/>
        <v>65</v>
      </c>
      <c r="AI16" s="1">
        <f t="shared" si="9"/>
        <v>99</v>
      </c>
    </row>
    <row r="17" spans="2:35" ht="15.75" customHeight="1">
      <c r="B17" s="6">
        <v>9</v>
      </c>
      <c r="C17" s="49"/>
      <c r="D17" s="111"/>
      <c r="E17" s="112"/>
      <c r="F17" s="103">
        <v>1</v>
      </c>
      <c r="G17" s="103"/>
      <c r="H17" s="104"/>
      <c r="I17" s="105"/>
      <c r="Z17" s="17">
        <f t="shared" si="0"/>
        <v>0</v>
      </c>
      <c r="AA17" s="1">
        <f t="shared" si="1"/>
        <v>0</v>
      </c>
      <c r="AB17" s="1">
        <f t="shared" si="2"/>
        <v>0</v>
      </c>
      <c r="AC17" s="1">
        <f t="shared" si="3"/>
        <v>0</v>
      </c>
      <c r="AD17" s="16">
        <f t="shared" si="4"/>
        <v>1</v>
      </c>
      <c r="AE17" s="18">
        <f t="shared" si="5"/>
        <v>117.00205338809035</v>
      </c>
      <c r="AF17" s="1">
        <f t="shared" si="6"/>
        <v>65</v>
      </c>
      <c r="AG17" s="1">
        <f t="shared" si="7"/>
        <v>65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06"/>
      <c r="E18" s="107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520</v>
      </c>
    </row>
    <row r="20" ht="19.5" customHeight="1">
      <c r="AH20" s="1">
        <f>AH19-240+8</f>
        <v>288</v>
      </c>
    </row>
    <row r="21" spans="34:35" ht="19.5" customHeight="1" thickBot="1">
      <c r="AH21" s="1">
        <f>AH20/8</f>
        <v>36</v>
      </c>
      <c r="AI21" s="1">
        <f>FLOOR(AH21,1)</f>
        <v>36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520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50.74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>
        <v>1</v>
      </c>
      <c r="H37" s="8"/>
      <c r="I37" s="8">
        <f t="shared" si="10"/>
        <v>10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10</v>
      </c>
      <c r="J44" s="20">
        <f>I28+I44</f>
        <v>60.74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68.45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68.45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370.81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520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43.42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0</v>
      </c>
      <c r="J84" s="20">
        <f>I68+I84</f>
        <v>43.42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67.95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67.95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388.63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I68 I46 I28 B6:D6 I86 C9:C17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6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42848</v>
      </c>
      <c r="Z1" s="17">
        <f>D1</f>
        <v>42848</v>
      </c>
      <c r="AA1" s="1">
        <f>Z1/365.25</f>
        <v>117.31143052703628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6" t="s">
        <v>43</v>
      </c>
      <c r="C4" s="54"/>
      <c r="D4" s="54"/>
      <c r="E4" s="54" t="s">
        <v>54</v>
      </c>
      <c r="F4" s="54"/>
      <c r="G4" s="54"/>
      <c r="H4" s="54" t="s">
        <v>47</v>
      </c>
      <c r="I4" s="64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102</v>
      </c>
      <c r="C6" s="119"/>
      <c r="D6" s="120"/>
      <c r="E6" s="8"/>
      <c r="F6" s="8">
        <v>1</v>
      </c>
      <c r="G6" s="8"/>
      <c r="H6" s="8"/>
      <c r="I6" s="9">
        <v>1</v>
      </c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103</v>
      </c>
      <c r="D9" s="111">
        <v>21329</v>
      </c>
      <c r="E9" s="112"/>
      <c r="F9" s="113">
        <v>1</v>
      </c>
      <c r="G9" s="113"/>
      <c r="H9" s="114">
        <v>1</v>
      </c>
      <c r="I9" s="115"/>
      <c r="Z9" s="17">
        <f>D9</f>
        <v>21329</v>
      </c>
      <c r="AA9" s="1">
        <f>Z9/365.25</f>
        <v>58.39561943874059</v>
      </c>
      <c r="AB9" s="1">
        <f>FLOOR(AA9,1)</f>
        <v>58</v>
      </c>
      <c r="AC9" s="1">
        <f>AB9*365.25</f>
        <v>21184.5</v>
      </c>
      <c r="AD9" s="16">
        <f>(CEILING(AC9,1))+1</f>
        <v>21186</v>
      </c>
      <c r="AE9" s="18">
        <f>($AD$1-AD9)/365.25</f>
        <v>59.00068446269678</v>
      </c>
      <c r="AF9" s="1">
        <f>IF(AE9&gt;65,65,AE9)</f>
        <v>59.00068446269678</v>
      </c>
      <c r="AG9" s="1">
        <f>FLOOR(AF9,1)</f>
        <v>59</v>
      </c>
      <c r="AH9" s="1">
        <f>AG9*H9</f>
        <v>59</v>
      </c>
      <c r="AI9" s="1">
        <f>IF($I$6=1,AE9,99)</f>
        <v>59.00068446269678</v>
      </c>
    </row>
    <row r="10" spans="2:35" ht="15.75" customHeight="1">
      <c r="B10" s="6">
        <v>2</v>
      </c>
      <c r="C10" s="53" t="s">
        <v>104</v>
      </c>
      <c r="D10" s="101">
        <v>27231</v>
      </c>
      <c r="E10" s="102"/>
      <c r="F10" s="103">
        <v>1</v>
      </c>
      <c r="G10" s="103"/>
      <c r="H10" s="104"/>
      <c r="I10" s="105"/>
      <c r="Z10" s="17">
        <f aca="true" t="shared" si="0" ref="Z10:Z18">D10</f>
        <v>27231</v>
      </c>
      <c r="AA10" s="1">
        <f aca="true" t="shared" si="1" ref="AA10:AA18">Z10/365.25</f>
        <v>74.55441478439425</v>
      </c>
      <c r="AB10" s="1">
        <f aca="true" t="shared" si="2" ref="AB10:AB18">FLOOR(AA10,1)</f>
        <v>74</v>
      </c>
      <c r="AC10" s="1">
        <f aca="true" t="shared" si="3" ref="AC10:AC18">AB10*365.25</f>
        <v>27028.5</v>
      </c>
      <c r="AD10" s="16">
        <f aca="true" t="shared" si="4" ref="AD10:AD18">(CEILING(AC10,1))+1</f>
        <v>27030</v>
      </c>
      <c r="AE10" s="18">
        <f aca="true" t="shared" si="5" ref="AE10:AE18">($AD$1-AD10)/365.25</f>
        <v>43.00068446269678</v>
      </c>
      <c r="AF10" s="1">
        <f aca="true" t="shared" si="6" ref="AF10:AF18">IF(AE10&gt;65,65,AE10)</f>
        <v>43.00068446269678</v>
      </c>
      <c r="AG10" s="1">
        <f aca="true" t="shared" si="7" ref="AG10:AG18">FLOOR(AF10,1)</f>
        <v>43</v>
      </c>
      <c r="AH10" s="1">
        <f aca="true" t="shared" si="8" ref="AH10:AH18">AG10*H10</f>
        <v>0</v>
      </c>
      <c r="AI10" s="1">
        <f aca="true" t="shared" si="9" ref="AI10:AI18">IF($I$6=1,AE10,99)</f>
        <v>43.00068446269678</v>
      </c>
    </row>
    <row r="11" spans="2:35" ht="15.75" customHeight="1">
      <c r="B11" s="6">
        <v>3</v>
      </c>
      <c r="C11" s="49" t="s">
        <v>105</v>
      </c>
      <c r="D11" s="101">
        <v>25310</v>
      </c>
      <c r="E11" s="102"/>
      <c r="F11" s="103">
        <v>1</v>
      </c>
      <c r="G11" s="103"/>
      <c r="H11" s="104">
        <v>1</v>
      </c>
      <c r="I11" s="105"/>
      <c r="Z11" s="17">
        <f t="shared" si="0"/>
        <v>25310</v>
      </c>
      <c r="AA11" s="1">
        <f t="shared" si="1"/>
        <v>69.29500342231348</v>
      </c>
      <c r="AB11" s="1">
        <f t="shared" si="2"/>
        <v>69</v>
      </c>
      <c r="AC11" s="1">
        <f t="shared" si="3"/>
        <v>25202.25</v>
      </c>
      <c r="AD11" s="16">
        <f t="shared" si="4"/>
        <v>25204</v>
      </c>
      <c r="AE11" s="18">
        <f t="shared" si="5"/>
        <v>48</v>
      </c>
      <c r="AF11" s="1">
        <f t="shared" si="6"/>
        <v>48</v>
      </c>
      <c r="AG11" s="1">
        <f t="shared" si="7"/>
        <v>48</v>
      </c>
      <c r="AH11" s="1">
        <f t="shared" si="8"/>
        <v>48</v>
      </c>
      <c r="AI11" s="1">
        <f t="shared" si="9"/>
        <v>48</v>
      </c>
    </row>
    <row r="12" spans="2:35" ht="15.75" customHeight="1">
      <c r="B12" s="6">
        <v>4</v>
      </c>
      <c r="C12" s="49" t="s">
        <v>110</v>
      </c>
      <c r="D12" s="101">
        <v>28971</v>
      </c>
      <c r="E12" s="102"/>
      <c r="F12" s="103">
        <v>1</v>
      </c>
      <c r="G12" s="103"/>
      <c r="H12" s="104">
        <v>1</v>
      </c>
      <c r="I12" s="105"/>
      <c r="Z12" s="17">
        <f t="shared" si="0"/>
        <v>28971</v>
      </c>
      <c r="AA12" s="1">
        <f t="shared" si="1"/>
        <v>79.31827515400411</v>
      </c>
      <c r="AB12" s="1">
        <f t="shared" si="2"/>
        <v>79</v>
      </c>
      <c r="AC12" s="1">
        <f t="shared" si="3"/>
        <v>28854.75</v>
      </c>
      <c r="AD12" s="16">
        <f t="shared" si="4"/>
        <v>28856</v>
      </c>
      <c r="AE12" s="18">
        <f t="shared" si="5"/>
        <v>38.001368925393564</v>
      </c>
      <c r="AF12" s="1">
        <f t="shared" si="6"/>
        <v>38.001368925393564</v>
      </c>
      <c r="AG12" s="1">
        <f t="shared" si="7"/>
        <v>38</v>
      </c>
      <c r="AH12" s="1">
        <f t="shared" si="8"/>
        <v>38</v>
      </c>
      <c r="AI12" s="1">
        <f t="shared" si="9"/>
        <v>38.001368925393564</v>
      </c>
    </row>
    <row r="13" spans="2:35" ht="15.75" customHeight="1">
      <c r="B13" s="6">
        <v>5</v>
      </c>
      <c r="C13" s="49" t="s">
        <v>106</v>
      </c>
      <c r="D13" s="101">
        <v>24020</v>
      </c>
      <c r="E13" s="102"/>
      <c r="F13" s="103">
        <v>1</v>
      </c>
      <c r="G13" s="103"/>
      <c r="H13" s="104">
        <v>1</v>
      </c>
      <c r="I13" s="105"/>
      <c r="Z13" s="17">
        <f t="shared" si="0"/>
        <v>24020</v>
      </c>
      <c r="AA13" s="1">
        <f t="shared" si="1"/>
        <v>65.76317590691308</v>
      </c>
      <c r="AB13" s="1">
        <f t="shared" si="2"/>
        <v>65</v>
      </c>
      <c r="AC13" s="1">
        <f t="shared" si="3"/>
        <v>23741.25</v>
      </c>
      <c r="AD13" s="16">
        <f t="shared" si="4"/>
        <v>23743</v>
      </c>
      <c r="AE13" s="18">
        <f t="shared" si="5"/>
        <v>52</v>
      </c>
      <c r="AF13" s="1">
        <f t="shared" si="6"/>
        <v>52</v>
      </c>
      <c r="AG13" s="1">
        <f t="shared" si="7"/>
        <v>52</v>
      </c>
      <c r="AH13" s="1">
        <f t="shared" si="8"/>
        <v>52</v>
      </c>
      <c r="AI13" s="1">
        <f t="shared" si="9"/>
        <v>52</v>
      </c>
    </row>
    <row r="14" spans="2:35" ht="15.75" customHeight="1">
      <c r="B14" s="6">
        <v>6</v>
      </c>
      <c r="C14" s="49" t="s">
        <v>107</v>
      </c>
      <c r="D14" s="111">
        <v>29582</v>
      </c>
      <c r="E14" s="112"/>
      <c r="F14" s="103">
        <v>1</v>
      </c>
      <c r="G14" s="103"/>
      <c r="H14" s="104">
        <v>1</v>
      </c>
      <c r="I14" s="105"/>
      <c r="Z14" s="17">
        <f t="shared" si="0"/>
        <v>29582</v>
      </c>
      <c r="AA14" s="1">
        <f t="shared" si="1"/>
        <v>80.99110198494182</v>
      </c>
      <c r="AB14" s="1">
        <f t="shared" si="2"/>
        <v>80</v>
      </c>
      <c r="AC14" s="1">
        <f t="shared" si="3"/>
        <v>29220</v>
      </c>
      <c r="AD14" s="16">
        <f t="shared" si="4"/>
        <v>29221</v>
      </c>
      <c r="AE14" s="18">
        <f t="shared" si="5"/>
        <v>37.002053388090346</v>
      </c>
      <c r="AF14" s="1">
        <f t="shared" si="6"/>
        <v>37.002053388090346</v>
      </c>
      <c r="AG14" s="1">
        <f t="shared" si="7"/>
        <v>37</v>
      </c>
      <c r="AH14" s="1">
        <f t="shared" si="8"/>
        <v>37</v>
      </c>
      <c r="AI14" s="1">
        <f t="shared" si="9"/>
        <v>37.002053388090346</v>
      </c>
    </row>
    <row r="15" spans="2:35" ht="15.75" customHeight="1" thickBot="1">
      <c r="B15" s="6">
        <v>7</v>
      </c>
      <c r="C15" s="51" t="s">
        <v>108</v>
      </c>
      <c r="D15" s="131">
        <v>27248</v>
      </c>
      <c r="E15" s="132"/>
      <c r="F15" s="103">
        <v>1</v>
      </c>
      <c r="G15" s="103"/>
      <c r="H15" s="104">
        <v>1</v>
      </c>
      <c r="I15" s="105"/>
      <c r="Z15" s="17">
        <f t="shared" si="0"/>
        <v>27248</v>
      </c>
      <c r="AA15" s="1">
        <f t="shared" si="1"/>
        <v>74.6009582477755</v>
      </c>
      <c r="AB15" s="1">
        <f t="shared" si="2"/>
        <v>74</v>
      </c>
      <c r="AC15" s="1">
        <f t="shared" si="3"/>
        <v>27028.5</v>
      </c>
      <c r="AD15" s="16">
        <f t="shared" si="4"/>
        <v>27030</v>
      </c>
      <c r="AE15" s="18">
        <f t="shared" si="5"/>
        <v>43.00068446269678</v>
      </c>
      <c r="AF15" s="1">
        <f t="shared" si="6"/>
        <v>43.00068446269678</v>
      </c>
      <c r="AG15" s="1">
        <f t="shared" si="7"/>
        <v>43</v>
      </c>
      <c r="AH15" s="1">
        <f t="shared" si="8"/>
        <v>43</v>
      </c>
      <c r="AI15" s="1">
        <f t="shared" si="9"/>
        <v>43.00068446269678</v>
      </c>
    </row>
    <row r="16" spans="2:35" ht="15.75" customHeight="1">
      <c r="B16" s="6">
        <v>8</v>
      </c>
      <c r="C16" s="49" t="s">
        <v>109</v>
      </c>
      <c r="D16" s="133">
        <v>25258</v>
      </c>
      <c r="E16" s="134"/>
      <c r="F16" s="103">
        <v>1</v>
      </c>
      <c r="G16" s="103"/>
      <c r="H16" s="104">
        <v>1</v>
      </c>
      <c r="I16" s="105"/>
      <c r="Z16" s="17">
        <f t="shared" si="0"/>
        <v>25258</v>
      </c>
      <c r="AA16" s="1">
        <f t="shared" si="1"/>
        <v>69.15263518138262</v>
      </c>
      <c r="AB16" s="1">
        <f t="shared" si="2"/>
        <v>69</v>
      </c>
      <c r="AC16" s="1">
        <f t="shared" si="3"/>
        <v>25202.25</v>
      </c>
      <c r="AD16" s="16">
        <f t="shared" si="4"/>
        <v>25204</v>
      </c>
      <c r="AE16" s="18">
        <f t="shared" si="5"/>
        <v>48</v>
      </c>
      <c r="AF16" s="1">
        <f t="shared" si="6"/>
        <v>48</v>
      </c>
      <c r="AG16" s="1">
        <f t="shared" si="7"/>
        <v>48</v>
      </c>
      <c r="AH16" s="1">
        <f t="shared" si="8"/>
        <v>48</v>
      </c>
      <c r="AI16" s="1">
        <f t="shared" si="9"/>
        <v>48</v>
      </c>
    </row>
    <row r="17" spans="2:35" ht="15.75" customHeight="1" thickBot="1">
      <c r="B17" s="6">
        <v>9</v>
      </c>
      <c r="C17" s="51" t="s">
        <v>111</v>
      </c>
      <c r="D17" s="126">
        <v>25305</v>
      </c>
      <c r="E17" s="127"/>
      <c r="F17" s="103">
        <v>1</v>
      </c>
      <c r="G17" s="103"/>
      <c r="H17" s="104">
        <v>1</v>
      </c>
      <c r="I17" s="105"/>
      <c r="Z17" s="17">
        <f t="shared" si="0"/>
        <v>25305</v>
      </c>
      <c r="AA17" s="1">
        <f t="shared" si="1"/>
        <v>69.28131416837782</v>
      </c>
      <c r="AB17" s="1">
        <f t="shared" si="2"/>
        <v>69</v>
      </c>
      <c r="AC17" s="1">
        <f t="shared" si="3"/>
        <v>25202.25</v>
      </c>
      <c r="AD17" s="16">
        <f t="shared" si="4"/>
        <v>25204</v>
      </c>
      <c r="AE17" s="18">
        <f t="shared" si="5"/>
        <v>48</v>
      </c>
      <c r="AF17" s="1">
        <f t="shared" si="6"/>
        <v>48</v>
      </c>
      <c r="AG17" s="1">
        <f t="shared" si="7"/>
        <v>48</v>
      </c>
      <c r="AH17" s="1">
        <f t="shared" si="8"/>
        <v>48</v>
      </c>
      <c r="AI17" s="1">
        <f t="shared" si="9"/>
        <v>48</v>
      </c>
    </row>
    <row r="18" spans="2:35" ht="15.75" customHeight="1" thickBot="1">
      <c r="B18" s="7">
        <v>10</v>
      </c>
      <c r="C18" s="3"/>
      <c r="D18" s="129"/>
      <c r="E18" s="130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117.00205338809035</v>
      </c>
    </row>
    <row r="19" ht="12.75" customHeight="1">
      <c r="AH19" s="1">
        <f>SUM(AH9:AH18)</f>
        <v>373</v>
      </c>
    </row>
    <row r="20" ht="19.5" customHeight="1">
      <c r="AH20" s="1">
        <f>AH19-240+8</f>
        <v>141</v>
      </c>
    </row>
    <row r="21" spans="34:35" ht="19.5" customHeight="1" thickBot="1">
      <c r="AH21" s="1">
        <f>AH20/8</f>
        <v>17.625</v>
      </c>
      <c r="AI21" s="1">
        <f>FLOOR(AH21,1)</f>
        <v>17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17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373</v>
      </c>
      <c r="F24" s="71" t="s">
        <v>26</v>
      </c>
      <c r="G24" s="72"/>
      <c r="H24" s="73"/>
      <c r="I24" s="8">
        <f>IF(AH7=8,AH22,0)</f>
        <v>17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517</v>
      </c>
      <c r="J25" s="24">
        <f>I25</f>
        <v>517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40.29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0</v>
      </c>
      <c r="J44" s="20">
        <f>I28+I44</f>
        <v>40.29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64.58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64.58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412.13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373</v>
      </c>
      <c r="F64" s="71" t="s">
        <v>26</v>
      </c>
      <c r="G64" s="72"/>
      <c r="H64" s="73"/>
      <c r="I64" s="8">
        <f>IF(AH7=8,AH22,0)</f>
        <v>17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517</v>
      </c>
      <c r="J65" s="24">
        <f>I65</f>
        <v>517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38.09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0</v>
      </c>
      <c r="J84" s="20">
        <f>I68+I84</f>
        <v>38.09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62.85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62.85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416.05999999999995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B6:D6 I46 I28 I68 I86 C9:C16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18 D9:E17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14 C9">
    <cfRule type="cellIs" priority="3" dxfId="0" operator="equal" stopIfTrue="1">
      <formula>0</formula>
    </cfRule>
  </conditionalFormatting>
  <conditionalFormatting sqref="D17:E17 D9:E9 D14:E14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7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42848</v>
      </c>
      <c r="Z1" s="17">
        <f>D1</f>
        <v>42848</v>
      </c>
      <c r="AA1" s="1">
        <f>Z1/365.25</f>
        <v>117.31143052703628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6" t="s">
        <v>43</v>
      </c>
      <c r="C4" s="54"/>
      <c r="D4" s="54"/>
      <c r="E4" s="54" t="s">
        <v>54</v>
      </c>
      <c r="F4" s="54"/>
      <c r="G4" s="54"/>
      <c r="H4" s="54" t="s">
        <v>47</v>
      </c>
      <c r="I4" s="64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150</v>
      </c>
      <c r="C6" s="119"/>
      <c r="D6" s="120"/>
      <c r="E6" s="8"/>
      <c r="F6" s="8"/>
      <c r="G6" s="8">
        <v>1</v>
      </c>
      <c r="H6" s="8"/>
      <c r="I6" s="9">
        <v>1</v>
      </c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151</v>
      </c>
      <c r="D9" s="101">
        <v>28232</v>
      </c>
      <c r="E9" s="102"/>
      <c r="F9" s="113">
        <v>1</v>
      </c>
      <c r="G9" s="113"/>
      <c r="H9" s="114">
        <v>1</v>
      </c>
      <c r="I9" s="115"/>
      <c r="Z9" s="17">
        <f>D9</f>
        <v>28232</v>
      </c>
      <c r="AA9" s="1">
        <f>Z9/365.25</f>
        <v>77.29500342231348</v>
      </c>
      <c r="AB9" s="1">
        <f>FLOOR(AA9,1)</f>
        <v>77</v>
      </c>
      <c r="AC9" s="1">
        <f>AB9*365.25</f>
        <v>28124.25</v>
      </c>
      <c r="AD9" s="16">
        <f>(CEILING(AC9,1))+1</f>
        <v>28126</v>
      </c>
      <c r="AE9" s="18">
        <f>($AD$1-AD9)/365.25</f>
        <v>40</v>
      </c>
      <c r="AF9" s="1">
        <f>IF(AE9&gt;65,65,AE9)</f>
        <v>40</v>
      </c>
      <c r="AG9" s="1">
        <f>FLOOR(AF9,1)</f>
        <v>40</v>
      </c>
      <c r="AH9" s="1">
        <f>AG9*H9</f>
        <v>40</v>
      </c>
      <c r="AI9" s="1">
        <f>IF($I$6=1,AE9,99)</f>
        <v>40</v>
      </c>
    </row>
    <row r="10" spans="2:35" ht="15.75" customHeight="1">
      <c r="B10" s="6">
        <v>2</v>
      </c>
      <c r="C10" s="49" t="s">
        <v>152</v>
      </c>
      <c r="D10" s="101">
        <v>26660</v>
      </c>
      <c r="E10" s="102"/>
      <c r="F10" s="103">
        <v>1</v>
      </c>
      <c r="G10" s="103"/>
      <c r="H10" s="104">
        <v>1</v>
      </c>
      <c r="I10" s="105"/>
      <c r="Z10" s="17">
        <f aca="true" t="shared" si="0" ref="Z10:Z18">D10</f>
        <v>26660</v>
      </c>
      <c r="AA10" s="1">
        <f aca="true" t="shared" si="1" ref="AA10:AA18">Z10/365.25</f>
        <v>72.99110198494182</v>
      </c>
      <c r="AB10" s="1">
        <f aca="true" t="shared" si="2" ref="AB10:AB18">FLOOR(AA10,1)</f>
        <v>72</v>
      </c>
      <c r="AC10" s="1">
        <f aca="true" t="shared" si="3" ref="AC10:AC18">AB10*365.25</f>
        <v>26298</v>
      </c>
      <c r="AD10" s="16">
        <f aca="true" t="shared" si="4" ref="AD10:AD18">(CEILING(AC10,1))+1</f>
        <v>26299</v>
      </c>
      <c r="AE10" s="18">
        <f aca="true" t="shared" si="5" ref="AE10:AE18">($AD$1-AD10)/365.25</f>
        <v>45.002053388090346</v>
      </c>
      <c r="AF10" s="1">
        <f aca="true" t="shared" si="6" ref="AF10:AF18">IF(AE10&gt;65,65,AE10)</f>
        <v>45.002053388090346</v>
      </c>
      <c r="AG10" s="1">
        <f aca="true" t="shared" si="7" ref="AG10:AG18">FLOOR(AF10,1)</f>
        <v>45</v>
      </c>
      <c r="AH10" s="1">
        <f aca="true" t="shared" si="8" ref="AH10:AH18">AG10*H10</f>
        <v>45</v>
      </c>
      <c r="AI10" s="1">
        <f aca="true" t="shared" si="9" ref="AI10:AI18">IF($I$6=1,AE10,99)</f>
        <v>45.002053388090346</v>
      </c>
    </row>
    <row r="11" spans="2:35" ht="15.75" customHeight="1">
      <c r="B11" s="6">
        <v>3</v>
      </c>
      <c r="C11" s="49" t="s">
        <v>153</v>
      </c>
      <c r="D11" s="101">
        <v>25071</v>
      </c>
      <c r="E11" s="102"/>
      <c r="F11" s="103">
        <v>1</v>
      </c>
      <c r="G11" s="103"/>
      <c r="H11" s="104"/>
      <c r="I11" s="105"/>
      <c r="Z11" s="17">
        <f t="shared" si="0"/>
        <v>25071</v>
      </c>
      <c r="AA11" s="1">
        <f t="shared" si="1"/>
        <v>68.64065708418892</v>
      </c>
      <c r="AB11" s="1">
        <f t="shared" si="2"/>
        <v>68</v>
      </c>
      <c r="AC11" s="1">
        <f t="shared" si="3"/>
        <v>24837</v>
      </c>
      <c r="AD11" s="16">
        <f t="shared" si="4"/>
        <v>24838</v>
      </c>
      <c r="AE11" s="18">
        <f t="shared" si="5"/>
        <v>49.002053388090346</v>
      </c>
      <c r="AF11" s="1">
        <f t="shared" si="6"/>
        <v>49.002053388090346</v>
      </c>
      <c r="AG11" s="1">
        <f t="shared" si="7"/>
        <v>49</v>
      </c>
      <c r="AH11" s="1">
        <f t="shared" si="8"/>
        <v>0</v>
      </c>
      <c r="AI11" s="1">
        <f t="shared" si="9"/>
        <v>49.002053388090346</v>
      </c>
    </row>
    <row r="12" spans="2:35" ht="15.75" customHeight="1">
      <c r="B12" s="6">
        <v>4</v>
      </c>
      <c r="C12" s="49" t="s">
        <v>154</v>
      </c>
      <c r="D12" s="111">
        <v>26626</v>
      </c>
      <c r="E12" s="112"/>
      <c r="F12" s="103">
        <v>1</v>
      </c>
      <c r="G12" s="103"/>
      <c r="H12" s="104">
        <v>1</v>
      </c>
      <c r="I12" s="105"/>
      <c r="Z12" s="17">
        <f t="shared" si="0"/>
        <v>26626</v>
      </c>
      <c r="AA12" s="1">
        <f t="shared" si="1"/>
        <v>72.89801505817933</v>
      </c>
      <c r="AB12" s="1">
        <f t="shared" si="2"/>
        <v>72</v>
      </c>
      <c r="AC12" s="1">
        <f t="shared" si="3"/>
        <v>26298</v>
      </c>
      <c r="AD12" s="16">
        <f t="shared" si="4"/>
        <v>26299</v>
      </c>
      <c r="AE12" s="18">
        <f t="shared" si="5"/>
        <v>45.002053388090346</v>
      </c>
      <c r="AF12" s="1">
        <f t="shared" si="6"/>
        <v>45.002053388090346</v>
      </c>
      <c r="AG12" s="1">
        <f t="shared" si="7"/>
        <v>45</v>
      </c>
      <c r="AH12" s="1">
        <f t="shared" si="8"/>
        <v>45</v>
      </c>
      <c r="AI12" s="1">
        <f t="shared" si="9"/>
        <v>45.002053388090346</v>
      </c>
    </row>
    <row r="13" spans="2:35" ht="15.75" customHeight="1">
      <c r="B13" s="6">
        <v>5</v>
      </c>
      <c r="C13" s="49" t="s">
        <v>155</v>
      </c>
      <c r="D13" s="101">
        <v>30775</v>
      </c>
      <c r="E13" s="102"/>
      <c r="F13" s="103">
        <v>1</v>
      </c>
      <c r="G13" s="103"/>
      <c r="H13" s="104">
        <v>1</v>
      </c>
      <c r="I13" s="105"/>
      <c r="Z13" s="17">
        <f t="shared" si="0"/>
        <v>30775</v>
      </c>
      <c r="AA13" s="1">
        <f t="shared" si="1"/>
        <v>84.25735797399042</v>
      </c>
      <c r="AB13" s="1">
        <f t="shared" si="2"/>
        <v>84</v>
      </c>
      <c r="AC13" s="1">
        <f t="shared" si="3"/>
        <v>30681</v>
      </c>
      <c r="AD13" s="16">
        <f t="shared" si="4"/>
        <v>30682</v>
      </c>
      <c r="AE13" s="18">
        <f t="shared" si="5"/>
        <v>33.002053388090346</v>
      </c>
      <c r="AF13" s="1">
        <f t="shared" si="6"/>
        <v>33.002053388090346</v>
      </c>
      <c r="AG13" s="1">
        <f t="shared" si="7"/>
        <v>33</v>
      </c>
      <c r="AH13" s="1">
        <f t="shared" si="8"/>
        <v>33</v>
      </c>
      <c r="AI13" s="1">
        <f t="shared" si="9"/>
        <v>33.002053388090346</v>
      </c>
    </row>
    <row r="14" spans="2:35" ht="15.75" customHeight="1">
      <c r="B14" s="6">
        <v>6</v>
      </c>
      <c r="C14" s="49" t="s">
        <v>156</v>
      </c>
      <c r="D14" s="101">
        <v>28244</v>
      </c>
      <c r="E14" s="102"/>
      <c r="F14" s="103">
        <v>1</v>
      </c>
      <c r="G14" s="103"/>
      <c r="H14" s="104">
        <v>1</v>
      </c>
      <c r="I14" s="105"/>
      <c r="Z14" s="17">
        <f t="shared" si="0"/>
        <v>28244</v>
      </c>
      <c r="AA14" s="1">
        <f t="shared" si="1"/>
        <v>77.32785763175907</v>
      </c>
      <c r="AB14" s="1">
        <f t="shared" si="2"/>
        <v>77</v>
      </c>
      <c r="AC14" s="1">
        <f t="shared" si="3"/>
        <v>28124.25</v>
      </c>
      <c r="AD14" s="16">
        <f t="shared" si="4"/>
        <v>28126</v>
      </c>
      <c r="AE14" s="18">
        <f t="shared" si="5"/>
        <v>40</v>
      </c>
      <c r="AF14" s="1">
        <f t="shared" si="6"/>
        <v>40</v>
      </c>
      <c r="AG14" s="1">
        <f t="shared" si="7"/>
        <v>40</v>
      </c>
      <c r="AH14" s="1">
        <f t="shared" si="8"/>
        <v>40</v>
      </c>
      <c r="AI14" s="1">
        <f t="shared" si="9"/>
        <v>40</v>
      </c>
    </row>
    <row r="15" spans="2:35" ht="15.75" customHeight="1">
      <c r="B15" s="6">
        <v>7</v>
      </c>
      <c r="C15" s="49" t="s">
        <v>157</v>
      </c>
      <c r="D15" s="101">
        <v>26255</v>
      </c>
      <c r="E15" s="102"/>
      <c r="F15" s="103">
        <v>1</v>
      </c>
      <c r="G15" s="103"/>
      <c r="H15" s="104">
        <v>1</v>
      </c>
      <c r="I15" s="105"/>
      <c r="Z15" s="17">
        <f t="shared" si="0"/>
        <v>26255</v>
      </c>
      <c r="AA15" s="1">
        <f t="shared" si="1"/>
        <v>71.88227241615331</v>
      </c>
      <c r="AB15" s="1">
        <f t="shared" si="2"/>
        <v>71</v>
      </c>
      <c r="AC15" s="1">
        <f t="shared" si="3"/>
        <v>25932.75</v>
      </c>
      <c r="AD15" s="16">
        <f t="shared" si="4"/>
        <v>25934</v>
      </c>
      <c r="AE15" s="18">
        <f t="shared" si="5"/>
        <v>46.001368925393564</v>
      </c>
      <c r="AF15" s="1">
        <f t="shared" si="6"/>
        <v>46.001368925393564</v>
      </c>
      <c r="AG15" s="1">
        <f t="shared" si="7"/>
        <v>46</v>
      </c>
      <c r="AH15" s="1">
        <f t="shared" si="8"/>
        <v>46</v>
      </c>
      <c r="AI15" s="1">
        <f t="shared" si="9"/>
        <v>46.001368925393564</v>
      </c>
    </row>
    <row r="16" spans="2:35" ht="15.75" customHeight="1">
      <c r="B16" s="6">
        <v>8</v>
      </c>
      <c r="C16" s="49" t="s">
        <v>158</v>
      </c>
      <c r="D16" s="101">
        <v>27465</v>
      </c>
      <c r="E16" s="102"/>
      <c r="F16" s="103">
        <v>1</v>
      </c>
      <c r="G16" s="103"/>
      <c r="H16" s="104">
        <v>1</v>
      </c>
      <c r="I16" s="105"/>
      <c r="Z16" s="17">
        <f t="shared" si="0"/>
        <v>27465</v>
      </c>
      <c r="AA16" s="1">
        <f t="shared" si="1"/>
        <v>75.19507186858316</v>
      </c>
      <c r="AB16" s="1">
        <f t="shared" si="2"/>
        <v>75</v>
      </c>
      <c r="AC16" s="1">
        <f t="shared" si="3"/>
        <v>27393.75</v>
      </c>
      <c r="AD16" s="16">
        <f t="shared" si="4"/>
        <v>27395</v>
      </c>
      <c r="AE16" s="18">
        <f t="shared" si="5"/>
        <v>42.001368925393564</v>
      </c>
      <c r="AF16" s="1">
        <f t="shared" si="6"/>
        <v>42.001368925393564</v>
      </c>
      <c r="AG16" s="1">
        <f t="shared" si="7"/>
        <v>42</v>
      </c>
      <c r="AH16" s="1">
        <f t="shared" si="8"/>
        <v>42</v>
      </c>
      <c r="AI16" s="1">
        <f t="shared" si="9"/>
        <v>42.001368925393564</v>
      </c>
    </row>
    <row r="17" spans="2:35" ht="15.75" customHeight="1">
      <c r="B17" s="6">
        <v>9</v>
      </c>
      <c r="C17" s="49" t="s">
        <v>159</v>
      </c>
      <c r="D17" s="101">
        <v>21943</v>
      </c>
      <c r="E17" s="102"/>
      <c r="F17" s="135">
        <v>1</v>
      </c>
      <c r="G17" s="135"/>
      <c r="H17" s="114">
        <v>1</v>
      </c>
      <c r="I17" s="115"/>
      <c r="Z17" s="17">
        <f t="shared" si="0"/>
        <v>21943</v>
      </c>
      <c r="AA17" s="1">
        <f t="shared" si="1"/>
        <v>60.0766598220397</v>
      </c>
      <c r="AB17" s="1">
        <f t="shared" si="2"/>
        <v>60</v>
      </c>
      <c r="AC17" s="1">
        <f t="shared" si="3"/>
        <v>21915</v>
      </c>
      <c r="AD17" s="16">
        <f t="shared" si="4"/>
        <v>21916</v>
      </c>
      <c r="AE17" s="18">
        <f t="shared" si="5"/>
        <v>57.002053388090346</v>
      </c>
      <c r="AF17" s="1">
        <f t="shared" si="6"/>
        <v>57.002053388090346</v>
      </c>
      <c r="AG17" s="1">
        <f t="shared" si="7"/>
        <v>57</v>
      </c>
      <c r="AH17" s="1">
        <f t="shared" si="8"/>
        <v>57</v>
      </c>
      <c r="AI17" s="1">
        <f t="shared" si="9"/>
        <v>57.002053388090346</v>
      </c>
    </row>
    <row r="18" spans="2:35" ht="15.75" customHeight="1" thickBot="1">
      <c r="B18" s="7">
        <v>10</v>
      </c>
      <c r="C18" s="51"/>
      <c r="D18" s="126"/>
      <c r="E18" s="127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117.00205338809035</v>
      </c>
    </row>
    <row r="19" ht="12.75" customHeight="1">
      <c r="AH19" s="1">
        <f>SUM(AH9:AH18)</f>
        <v>348</v>
      </c>
    </row>
    <row r="20" ht="19.5" customHeight="1">
      <c r="AH20" s="1">
        <f>AH19-240+8</f>
        <v>116</v>
      </c>
    </row>
    <row r="21" spans="34:35" ht="19.5" customHeight="1" thickBot="1">
      <c r="AH21" s="1">
        <f>AH20/8</f>
        <v>14.5</v>
      </c>
      <c r="AI21" s="1">
        <f>FLOOR(AH21,1)</f>
        <v>14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14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348</v>
      </c>
      <c r="F24" s="71" t="s">
        <v>26</v>
      </c>
      <c r="G24" s="72"/>
      <c r="H24" s="73"/>
      <c r="I24" s="8">
        <f>IF(AH7=8,AH22,0)</f>
        <v>14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514</v>
      </c>
      <c r="J25" s="24">
        <f>I25</f>
        <v>514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45.96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0</v>
      </c>
      <c r="J44" s="20">
        <f>I28+I44</f>
        <v>45.96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71.85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71.85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396.19000000000005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348</v>
      </c>
      <c r="F64" s="71" t="s">
        <v>26</v>
      </c>
      <c r="G64" s="72"/>
      <c r="H64" s="73"/>
      <c r="I64" s="8">
        <f>IF(AH7=8,AH22,0)</f>
        <v>14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514</v>
      </c>
      <c r="J65" s="24">
        <f>I65</f>
        <v>514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48.39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>
        <v>1</v>
      </c>
      <c r="I72" s="8">
        <f t="shared" si="11"/>
        <v>5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>
        <v>2</v>
      </c>
      <c r="I80" s="8">
        <f t="shared" si="11"/>
        <v>20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25</v>
      </c>
      <c r="J84" s="20">
        <f>I68+I84</f>
        <v>73.39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99.99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99.99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340.62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I68 I46 I28 B6:D6 I86 C12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2:E12 D18:E18">
    <cfRule type="expression" priority="9" dxfId="1" stopIfTrue="1">
      <formula>AI12&lt;30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1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42848</v>
      </c>
      <c r="Z1" s="17">
        <f>D1</f>
        <v>42848</v>
      </c>
      <c r="AA1" s="1">
        <f>Z1/365.25</f>
        <v>117.31143052703628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6" t="s">
        <v>43</v>
      </c>
      <c r="C4" s="54"/>
      <c r="D4" s="54"/>
      <c r="E4" s="54" t="s">
        <v>54</v>
      </c>
      <c r="F4" s="54"/>
      <c r="G4" s="54"/>
      <c r="H4" s="54" t="s">
        <v>47</v>
      </c>
      <c r="I4" s="64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101</v>
      </c>
      <c r="C6" s="119"/>
      <c r="D6" s="120"/>
      <c r="E6" s="8"/>
      <c r="F6" s="8"/>
      <c r="G6" s="8">
        <v>1</v>
      </c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112</v>
      </c>
      <c r="D9" s="111">
        <v>32638</v>
      </c>
      <c r="E9" s="112"/>
      <c r="F9" s="113">
        <v>1</v>
      </c>
      <c r="G9" s="113"/>
      <c r="H9" s="114">
        <v>1</v>
      </c>
      <c r="I9" s="115"/>
      <c r="Z9" s="17">
        <f>D9</f>
        <v>32638</v>
      </c>
      <c r="AA9" s="1">
        <f>Z9/365.25</f>
        <v>89.35797399041752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</v>
      </c>
      <c r="AF9" s="1">
        <f>IF(AE9&gt;65,65,AE9)</f>
        <v>28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49" t="s">
        <v>113</v>
      </c>
      <c r="D10" s="111">
        <v>30966</v>
      </c>
      <c r="E10" s="112"/>
      <c r="F10" s="103">
        <v>1</v>
      </c>
      <c r="G10" s="103"/>
      <c r="H10" s="104">
        <v>1</v>
      </c>
      <c r="I10" s="105"/>
      <c r="Z10" s="17">
        <f aca="true" t="shared" si="0" ref="Z10:Z18">D10</f>
        <v>30966</v>
      </c>
      <c r="AA10" s="1">
        <f aca="true" t="shared" si="1" ref="AA10:AA18">Z10/365.25</f>
        <v>84.78028747433265</v>
      </c>
      <c r="AB10" s="1">
        <f aca="true" t="shared" si="2" ref="AB10:AB18">FLOOR(AA10,1)</f>
        <v>84</v>
      </c>
      <c r="AC10" s="1">
        <f aca="true" t="shared" si="3" ref="AC10:AC18">AB10*365.25</f>
        <v>30681</v>
      </c>
      <c r="AD10" s="16">
        <f aca="true" t="shared" si="4" ref="AD10:AD18">(CEILING(AC10,1))+1</f>
        <v>30682</v>
      </c>
      <c r="AE10" s="18">
        <f aca="true" t="shared" si="5" ref="AE10:AE18">($AD$1-AD10)/365.25</f>
        <v>33.002053388090346</v>
      </c>
      <c r="AF10" s="1">
        <f aca="true" t="shared" si="6" ref="AF10:AF18">IF(AE10&gt;65,65,AE10)</f>
        <v>33.002053388090346</v>
      </c>
      <c r="AG10" s="1">
        <f aca="true" t="shared" si="7" ref="AG10:AG18">FLOOR(AF10,1)</f>
        <v>33</v>
      </c>
      <c r="AH10" s="1">
        <f aca="true" t="shared" si="8" ref="AH10:AH18">AG10*H10</f>
        <v>33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114</v>
      </c>
      <c r="D11" s="111">
        <v>33722</v>
      </c>
      <c r="E11" s="112"/>
      <c r="F11" s="103">
        <v>1</v>
      </c>
      <c r="G11" s="103"/>
      <c r="H11" s="104">
        <v>1</v>
      </c>
      <c r="I11" s="105"/>
      <c r="Z11" s="17">
        <f t="shared" si="0"/>
        <v>33722</v>
      </c>
      <c r="AA11" s="1">
        <f t="shared" si="1"/>
        <v>92.32580424366871</v>
      </c>
      <c r="AB11" s="1">
        <f t="shared" si="2"/>
        <v>92</v>
      </c>
      <c r="AC11" s="1">
        <f t="shared" si="3"/>
        <v>33603</v>
      </c>
      <c r="AD11" s="16">
        <f t="shared" si="4"/>
        <v>33604</v>
      </c>
      <c r="AE11" s="18">
        <f t="shared" si="5"/>
        <v>25.00205338809035</v>
      </c>
      <c r="AF11" s="1">
        <f t="shared" si="6"/>
        <v>25.00205338809035</v>
      </c>
      <c r="AG11" s="1">
        <f t="shared" si="7"/>
        <v>25</v>
      </c>
      <c r="AH11" s="1">
        <f t="shared" si="8"/>
        <v>25</v>
      </c>
      <c r="AI11" s="1">
        <f t="shared" si="9"/>
        <v>99</v>
      </c>
    </row>
    <row r="12" spans="2:35" ht="15.75" customHeight="1">
      <c r="B12" s="6">
        <v>4</v>
      </c>
      <c r="C12" s="49" t="s">
        <v>115</v>
      </c>
      <c r="D12" s="111">
        <v>34772</v>
      </c>
      <c r="E12" s="112"/>
      <c r="F12" s="103">
        <v>1</v>
      </c>
      <c r="G12" s="103"/>
      <c r="H12" s="104">
        <v>1</v>
      </c>
      <c r="I12" s="105"/>
      <c r="Z12" s="17">
        <f t="shared" si="0"/>
        <v>34772</v>
      </c>
      <c r="AA12" s="1">
        <f t="shared" si="1"/>
        <v>95.20054757015743</v>
      </c>
      <c r="AB12" s="1">
        <f t="shared" si="2"/>
        <v>95</v>
      </c>
      <c r="AC12" s="1">
        <f t="shared" si="3"/>
        <v>34698.75</v>
      </c>
      <c r="AD12" s="16">
        <f t="shared" si="4"/>
        <v>34700</v>
      </c>
      <c r="AE12" s="18">
        <f t="shared" si="5"/>
        <v>22.001368925393567</v>
      </c>
      <c r="AF12" s="1">
        <f t="shared" si="6"/>
        <v>22.001368925393567</v>
      </c>
      <c r="AG12" s="1">
        <f t="shared" si="7"/>
        <v>22</v>
      </c>
      <c r="AH12" s="1">
        <f t="shared" si="8"/>
        <v>22</v>
      </c>
      <c r="AI12" s="1">
        <f t="shared" si="9"/>
        <v>99</v>
      </c>
    </row>
    <row r="13" spans="2:35" ht="15.75" customHeight="1">
      <c r="B13" s="6">
        <v>5</v>
      </c>
      <c r="C13" s="49" t="s">
        <v>116</v>
      </c>
      <c r="D13" s="111">
        <v>33074</v>
      </c>
      <c r="E13" s="112"/>
      <c r="F13" s="103">
        <v>1</v>
      </c>
      <c r="G13" s="103"/>
      <c r="H13" s="104">
        <v>1</v>
      </c>
      <c r="I13" s="105"/>
      <c r="Z13" s="17">
        <f t="shared" si="0"/>
        <v>33074</v>
      </c>
      <c r="AA13" s="1">
        <f t="shared" si="1"/>
        <v>90.55167693360711</v>
      </c>
      <c r="AB13" s="1">
        <f t="shared" si="2"/>
        <v>90</v>
      </c>
      <c r="AC13" s="1">
        <f t="shared" si="3"/>
        <v>32872.5</v>
      </c>
      <c r="AD13" s="16">
        <f t="shared" si="4"/>
        <v>32874</v>
      </c>
      <c r="AE13" s="18">
        <f t="shared" si="5"/>
        <v>27.000684462696782</v>
      </c>
      <c r="AF13" s="1">
        <f t="shared" si="6"/>
        <v>27.000684462696782</v>
      </c>
      <c r="AG13" s="1">
        <f t="shared" si="7"/>
        <v>27</v>
      </c>
      <c r="AH13" s="1">
        <f t="shared" si="8"/>
        <v>27</v>
      </c>
      <c r="AI13" s="1">
        <f t="shared" si="9"/>
        <v>99</v>
      </c>
    </row>
    <row r="14" spans="2:35" ht="15.75" customHeight="1">
      <c r="B14" s="6">
        <v>6</v>
      </c>
      <c r="C14" s="49" t="s">
        <v>118</v>
      </c>
      <c r="D14" s="111">
        <v>34235</v>
      </c>
      <c r="E14" s="112"/>
      <c r="F14" s="103">
        <v>1</v>
      </c>
      <c r="G14" s="103"/>
      <c r="H14" s="104">
        <v>1</v>
      </c>
      <c r="I14" s="105"/>
      <c r="Z14" s="17">
        <f t="shared" si="0"/>
        <v>34235</v>
      </c>
      <c r="AA14" s="1">
        <f t="shared" si="1"/>
        <v>93.73032169746749</v>
      </c>
      <c r="AB14" s="1">
        <f t="shared" si="2"/>
        <v>93</v>
      </c>
      <c r="AC14" s="1">
        <f t="shared" si="3"/>
        <v>33968.25</v>
      </c>
      <c r="AD14" s="16">
        <f t="shared" si="4"/>
        <v>33970</v>
      </c>
      <c r="AE14" s="18">
        <f t="shared" si="5"/>
        <v>24</v>
      </c>
      <c r="AF14" s="1">
        <f t="shared" si="6"/>
        <v>24</v>
      </c>
      <c r="AG14" s="1">
        <f t="shared" si="7"/>
        <v>24</v>
      </c>
      <c r="AH14" s="1">
        <f t="shared" si="8"/>
        <v>24</v>
      </c>
      <c r="AI14" s="1">
        <f t="shared" si="9"/>
        <v>99</v>
      </c>
    </row>
    <row r="15" spans="2:35" ht="15.75" customHeight="1">
      <c r="B15" s="6">
        <v>7</v>
      </c>
      <c r="C15" s="49" t="s">
        <v>117</v>
      </c>
      <c r="D15" s="111">
        <v>36161</v>
      </c>
      <c r="E15" s="112"/>
      <c r="F15" s="103">
        <v>1</v>
      </c>
      <c r="G15" s="103"/>
      <c r="H15" s="104">
        <v>1</v>
      </c>
      <c r="I15" s="105"/>
      <c r="Z15" s="17">
        <f t="shared" si="0"/>
        <v>36161</v>
      </c>
      <c r="AA15" s="1">
        <f t="shared" si="1"/>
        <v>99.00342231348391</v>
      </c>
      <c r="AB15" s="1">
        <f t="shared" si="2"/>
        <v>99</v>
      </c>
      <c r="AC15" s="1">
        <f t="shared" si="3"/>
        <v>36159.75</v>
      </c>
      <c r="AD15" s="16">
        <f t="shared" si="4"/>
        <v>36161</v>
      </c>
      <c r="AE15" s="18">
        <f t="shared" si="5"/>
        <v>18.001368925393567</v>
      </c>
      <c r="AF15" s="1">
        <f t="shared" si="6"/>
        <v>18.001368925393567</v>
      </c>
      <c r="AG15" s="1">
        <f t="shared" si="7"/>
        <v>18</v>
      </c>
      <c r="AH15" s="1">
        <f t="shared" si="8"/>
        <v>18</v>
      </c>
      <c r="AI15" s="1">
        <f t="shared" si="9"/>
        <v>99</v>
      </c>
    </row>
    <row r="16" spans="2:35" ht="15.75" customHeight="1">
      <c r="B16" s="6">
        <v>8</v>
      </c>
      <c r="C16" s="49" t="s">
        <v>118</v>
      </c>
      <c r="D16" s="111">
        <v>34235</v>
      </c>
      <c r="E16" s="112"/>
      <c r="F16" s="103">
        <v>1</v>
      </c>
      <c r="G16" s="103"/>
      <c r="H16" s="104">
        <v>1</v>
      </c>
      <c r="I16" s="105"/>
      <c r="Z16" s="17">
        <f t="shared" si="0"/>
        <v>34235</v>
      </c>
      <c r="AA16" s="1">
        <f t="shared" si="1"/>
        <v>93.73032169746749</v>
      </c>
      <c r="AB16" s="1">
        <f t="shared" si="2"/>
        <v>93</v>
      </c>
      <c r="AC16" s="1">
        <f t="shared" si="3"/>
        <v>33968.25</v>
      </c>
      <c r="AD16" s="16">
        <f t="shared" si="4"/>
        <v>33970</v>
      </c>
      <c r="AE16" s="18">
        <f t="shared" si="5"/>
        <v>24</v>
      </c>
      <c r="AF16" s="1">
        <f t="shared" si="6"/>
        <v>24</v>
      </c>
      <c r="AG16" s="1">
        <f t="shared" si="7"/>
        <v>24</v>
      </c>
      <c r="AH16" s="1">
        <f t="shared" si="8"/>
        <v>24</v>
      </c>
      <c r="AI16" s="1">
        <f t="shared" si="9"/>
        <v>99</v>
      </c>
    </row>
    <row r="17" spans="2:35" ht="15.75" customHeight="1">
      <c r="B17" s="6">
        <v>9</v>
      </c>
      <c r="C17" s="49" t="s">
        <v>119</v>
      </c>
      <c r="D17" s="111">
        <v>35610</v>
      </c>
      <c r="E17" s="112"/>
      <c r="F17" s="103">
        <v>1</v>
      </c>
      <c r="G17" s="103"/>
      <c r="H17" s="104"/>
      <c r="I17" s="105"/>
      <c r="Z17" s="17">
        <f t="shared" si="0"/>
        <v>35610</v>
      </c>
      <c r="AA17" s="1">
        <f t="shared" si="1"/>
        <v>97.49486652977413</v>
      </c>
      <c r="AB17" s="1">
        <f t="shared" si="2"/>
        <v>97</v>
      </c>
      <c r="AC17" s="1">
        <f t="shared" si="3"/>
        <v>35429.25</v>
      </c>
      <c r="AD17" s="16">
        <f t="shared" si="4"/>
        <v>35431</v>
      </c>
      <c r="AE17" s="18">
        <f t="shared" si="5"/>
        <v>20</v>
      </c>
      <c r="AF17" s="1">
        <f t="shared" si="6"/>
        <v>20</v>
      </c>
      <c r="AG17" s="1">
        <f t="shared" si="7"/>
        <v>20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51"/>
      <c r="D18" s="126"/>
      <c r="E18" s="127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201</v>
      </c>
    </row>
    <row r="20" ht="19.5" customHeight="1">
      <c r="AH20" s="1">
        <f>AH19-240+8</f>
        <v>-31</v>
      </c>
    </row>
    <row r="21" spans="34:35" ht="19.5" customHeight="1" thickBot="1">
      <c r="AH21" s="1">
        <f>AH20/8</f>
        <v>-3.875</v>
      </c>
      <c r="AI21" s="1">
        <f>FLOOR(AH21,1)</f>
        <v>-4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201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45.78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0</v>
      </c>
      <c r="J44" s="20">
        <f>I28+I44</f>
        <v>45.78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68.22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68.22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386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201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44.74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0</v>
      </c>
      <c r="J84" s="20">
        <f>I68+I84</f>
        <v>44.74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67.11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67.11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388.15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I68 I46 I28 B6:D6 I86 C9:C17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9:E18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9:C17">
    <cfRule type="cellIs" priority="3" dxfId="0" operator="equal" stopIfTrue="1">
      <formula>0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5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42848</v>
      </c>
      <c r="Z1" s="17">
        <f>D1</f>
        <v>42848</v>
      </c>
      <c r="AA1" s="1">
        <f>Z1/365.25</f>
        <v>117.31143052703628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6" t="s">
        <v>43</v>
      </c>
      <c r="C4" s="54"/>
      <c r="D4" s="54"/>
      <c r="E4" s="54" t="s">
        <v>54</v>
      </c>
      <c r="F4" s="54"/>
      <c r="G4" s="54"/>
      <c r="H4" s="54" t="s">
        <v>47</v>
      </c>
      <c r="I4" s="64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130</v>
      </c>
      <c r="C6" s="119"/>
      <c r="D6" s="120"/>
      <c r="E6" s="8"/>
      <c r="F6" s="8"/>
      <c r="G6" s="8">
        <v>1</v>
      </c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120</v>
      </c>
      <c r="D9" s="111">
        <v>33673</v>
      </c>
      <c r="E9" s="112"/>
      <c r="F9" s="113">
        <v>1</v>
      </c>
      <c r="G9" s="113"/>
      <c r="H9" s="114">
        <v>1</v>
      </c>
      <c r="I9" s="115"/>
      <c r="Z9" s="17">
        <f>D9</f>
        <v>33673</v>
      </c>
      <c r="AA9" s="1">
        <f>Z9/365.25</f>
        <v>92.19164955509925</v>
      </c>
      <c r="AB9" s="1">
        <f>FLOOR(AA9,1)</f>
        <v>92</v>
      </c>
      <c r="AC9" s="1">
        <f>AB9*365.25</f>
        <v>33603</v>
      </c>
      <c r="AD9" s="16">
        <f>(CEILING(AC9,1))+1</f>
        <v>33604</v>
      </c>
      <c r="AE9" s="18">
        <f>($AD$1-AD9)/365.25</f>
        <v>25.00205338809035</v>
      </c>
      <c r="AF9" s="1">
        <f>IF(AE9&gt;65,65,AE9)</f>
        <v>25.00205338809035</v>
      </c>
      <c r="AG9" s="1">
        <f>FLOOR(AF9,1)</f>
        <v>25</v>
      </c>
      <c r="AH9" s="1">
        <f>AG9*H9</f>
        <v>25</v>
      </c>
      <c r="AI9" s="1">
        <f>IF($I$6=1,AE9,99)</f>
        <v>99</v>
      </c>
    </row>
    <row r="10" spans="2:35" ht="15.75" customHeight="1">
      <c r="B10" s="6">
        <v>2</v>
      </c>
      <c r="C10" s="49" t="s">
        <v>121</v>
      </c>
      <c r="D10" s="111">
        <v>34112</v>
      </c>
      <c r="E10" s="112"/>
      <c r="F10" s="103">
        <v>1</v>
      </c>
      <c r="G10" s="103"/>
      <c r="H10" s="104">
        <v>1</v>
      </c>
      <c r="I10" s="105"/>
      <c r="Z10" s="17">
        <f aca="true" t="shared" si="0" ref="Z10:Z18">D10</f>
        <v>34112</v>
      </c>
      <c r="AA10" s="1">
        <f aca="true" t="shared" si="1" ref="AA10:AA18">Z10/365.25</f>
        <v>93.39356605065024</v>
      </c>
      <c r="AB10" s="1">
        <f aca="true" t="shared" si="2" ref="AB10:AB18">FLOOR(AA10,1)</f>
        <v>93</v>
      </c>
      <c r="AC10" s="1">
        <f aca="true" t="shared" si="3" ref="AC10:AC18">AB10*365.25</f>
        <v>33968.25</v>
      </c>
      <c r="AD10" s="16">
        <f aca="true" t="shared" si="4" ref="AD10:AD18">(CEILING(AC10,1))+1</f>
        <v>33970</v>
      </c>
      <c r="AE10" s="18">
        <f aca="true" t="shared" si="5" ref="AE10:AE18">($AD$1-AD10)/365.25</f>
        <v>24</v>
      </c>
      <c r="AF10" s="1">
        <f aca="true" t="shared" si="6" ref="AF10:AF18">IF(AE10&gt;65,65,AE10)</f>
        <v>24</v>
      </c>
      <c r="AG10" s="1">
        <f aca="true" t="shared" si="7" ref="AG10:AG18">FLOOR(AF10,1)</f>
        <v>24</v>
      </c>
      <c r="AH10" s="1">
        <f aca="true" t="shared" si="8" ref="AH10:AH18">AG10*H10</f>
        <v>24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122</v>
      </c>
      <c r="D11" s="111">
        <v>34032</v>
      </c>
      <c r="E11" s="112"/>
      <c r="F11" s="103">
        <v>1</v>
      </c>
      <c r="G11" s="103"/>
      <c r="H11" s="104">
        <v>1</v>
      </c>
      <c r="I11" s="105"/>
      <c r="Z11" s="17">
        <f t="shared" si="0"/>
        <v>34032</v>
      </c>
      <c r="AA11" s="1">
        <f t="shared" si="1"/>
        <v>93.17453798767967</v>
      </c>
      <c r="AB11" s="1">
        <f t="shared" si="2"/>
        <v>93</v>
      </c>
      <c r="AC11" s="1">
        <f t="shared" si="3"/>
        <v>33968.25</v>
      </c>
      <c r="AD11" s="16">
        <f t="shared" si="4"/>
        <v>33970</v>
      </c>
      <c r="AE11" s="18">
        <f t="shared" si="5"/>
        <v>24</v>
      </c>
      <c r="AF11" s="1">
        <f t="shared" si="6"/>
        <v>24</v>
      </c>
      <c r="AG11" s="1">
        <f t="shared" si="7"/>
        <v>24</v>
      </c>
      <c r="AH11" s="1">
        <f t="shared" si="8"/>
        <v>24</v>
      </c>
      <c r="AI11" s="1">
        <f t="shared" si="9"/>
        <v>99</v>
      </c>
    </row>
    <row r="12" spans="2:35" ht="15.75" customHeight="1">
      <c r="B12" s="6">
        <v>4</v>
      </c>
      <c r="C12" s="49" t="s">
        <v>123</v>
      </c>
      <c r="D12" s="111">
        <v>35338</v>
      </c>
      <c r="E12" s="112"/>
      <c r="F12" s="103">
        <v>1</v>
      </c>
      <c r="G12" s="103"/>
      <c r="H12" s="104">
        <v>1</v>
      </c>
      <c r="I12" s="105"/>
      <c r="Z12" s="17">
        <f t="shared" si="0"/>
        <v>35338</v>
      </c>
      <c r="AA12" s="1">
        <f t="shared" si="1"/>
        <v>96.75017111567419</v>
      </c>
      <c r="AB12" s="1">
        <f t="shared" si="2"/>
        <v>96</v>
      </c>
      <c r="AC12" s="1">
        <f t="shared" si="3"/>
        <v>35064</v>
      </c>
      <c r="AD12" s="16">
        <f t="shared" si="4"/>
        <v>35065</v>
      </c>
      <c r="AE12" s="18">
        <f t="shared" si="5"/>
        <v>21.00205338809035</v>
      </c>
      <c r="AF12" s="1">
        <f t="shared" si="6"/>
        <v>21.00205338809035</v>
      </c>
      <c r="AG12" s="1">
        <f t="shared" si="7"/>
        <v>21</v>
      </c>
      <c r="AH12" s="1">
        <f t="shared" si="8"/>
        <v>21</v>
      </c>
      <c r="AI12" s="1">
        <f t="shared" si="9"/>
        <v>99</v>
      </c>
    </row>
    <row r="13" spans="2:35" ht="15.75" customHeight="1">
      <c r="B13" s="6">
        <v>5</v>
      </c>
      <c r="C13" s="49" t="s">
        <v>124</v>
      </c>
      <c r="D13" s="111">
        <v>35069</v>
      </c>
      <c r="E13" s="112"/>
      <c r="F13" s="103">
        <v>1</v>
      </c>
      <c r="G13" s="103"/>
      <c r="H13" s="104">
        <v>1</v>
      </c>
      <c r="I13" s="105"/>
      <c r="Z13" s="17">
        <f t="shared" si="0"/>
        <v>35069</v>
      </c>
      <c r="AA13" s="1">
        <f t="shared" si="1"/>
        <v>96.01368925393567</v>
      </c>
      <c r="AB13" s="1">
        <f t="shared" si="2"/>
        <v>96</v>
      </c>
      <c r="AC13" s="1">
        <f t="shared" si="3"/>
        <v>35064</v>
      </c>
      <c r="AD13" s="16">
        <f t="shared" si="4"/>
        <v>35065</v>
      </c>
      <c r="AE13" s="18">
        <f t="shared" si="5"/>
        <v>21.00205338809035</v>
      </c>
      <c r="AF13" s="1">
        <f t="shared" si="6"/>
        <v>21.00205338809035</v>
      </c>
      <c r="AG13" s="1">
        <f t="shared" si="7"/>
        <v>21</v>
      </c>
      <c r="AH13" s="1">
        <f t="shared" si="8"/>
        <v>21</v>
      </c>
      <c r="AI13" s="1">
        <f t="shared" si="9"/>
        <v>99</v>
      </c>
    </row>
    <row r="14" spans="2:35" ht="15.75" customHeight="1">
      <c r="B14" s="6">
        <v>6</v>
      </c>
      <c r="C14" s="49" t="s">
        <v>125</v>
      </c>
      <c r="D14" s="111">
        <v>35807</v>
      </c>
      <c r="E14" s="112"/>
      <c r="F14" s="103">
        <v>1</v>
      </c>
      <c r="G14" s="103"/>
      <c r="H14" s="104">
        <v>1</v>
      </c>
      <c r="I14" s="105"/>
      <c r="Z14" s="17">
        <f t="shared" si="0"/>
        <v>35807</v>
      </c>
      <c r="AA14" s="1">
        <f t="shared" si="1"/>
        <v>98.03422313483915</v>
      </c>
      <c r="AB14" s="1">
        <f t="shared" si="2"/>
        <v>98</v>
      </c>
      <c r="AC14" s="1">
        <f t="shared" si="3"/>
        <v>35794.5</v>
      </c>
      <c r="AD14" s="16">
        <f t="shared" si="4"/>
        <v>35796</v>
      </c>
      <c r="AE14" s="18">
        <f t="shared" si="5"/>
        <v>19.000684462696782</v>
      </c>
      <c r="AF14" s="1">
        <f t="shared" si="6"/>
        <v>19.000684462696782</v>
      </c>
      <c r="AG14" s="1">
        <f t="shared" si="7"/>
        <v>19</v>
      </c>
      <c r="AH14" s="1">
        <f t="shared" si="8"/>
        <v>19</v>
      </c>
      <c r="AI14" s="1">
        <f t="shared" si="9"/>
        <v>99</v>
      </c>
    </row>
    <row r="15" spans="2:35" ht="15.75" customHeight="1">
      <c r="B15" s="6">
        <v>7</v>
      </c>
      <c r="C15" s="49" t="s">
        <v>126</v>
      </c>
      <c r="D15" s="111">
        <v>36111</v>
      </c>
      <c r="E15" s="112"/>
      <c r="F15" s="103">
        <v>1</v>
      </c>
      <c r="G15" s="103"/>
      <c r="H15" s="104">
        <v>1</v>
      </c>
      <c r="I15" s="105"/>
      <c r="Z15" s="17">
        <f t="shared" si="0"/>
        <v>36111</v>
      </c>
      <c r="AA15" s="1">
        <f t="shared" si="1"/>
        <v>98.86652977412732</v>
      </c>
      <c r="AB15" s="1">
        <f t="shared" si="2"/>
        <v>98</v>
      </c>
      <c r="AC15" s="1">
        <f t="shared" si="3"/>
        <v>35794.5</v>
      </c>
      <c r="AD15" s="16">
        <f t="shared" si="4"/>
        <v>35796</v>
      </c>
      <c r="AE15" s="18">
        <f t="shared" si="5"/>
        <v>19.000684462696782</v>
      </c>
      <c r="AF15" s="1">
        <f t="shared" si="6"/>
        <v>19.000684462696782</v>
      </c>
      <c r="AG15" s="1">
        <f t="shared" si="7"/>
        <v>19</v>
      </c>
      <c r="AH15" s="1">
        <f t="shared" si="8"/>
        <v>19</v>
      </c>
      <c r="AI15" s="1">
        <f t="shared" si="9"/>
        <v>99</v>
      </c>
    </row>
    <row r="16" spans="2:35" ht="15.75" customHeight="1">
      <c r="B16" s="6">
        <v>8</v>
      </c>
      <c r="C16" s="49" t="s">
        <v>127</v>
      </c>
      <c r="D16" s="111">
        <v>35690</v>
      </c>
      <c r="E16" s="112"/>
      <c r="F16" s="103">
        <v>1</v>
      </c>
      <c r="G16" s="103"/>
      <c r="H16" s="104">
        <v>1</v>
      </c>
      <c r="I16" s="105"/>
      <c r="Z16" s="17">
        <f t="shared" si="0"/>
        <v>35690</v>
      </c>
      <c r="AA16" s="1">
        <f t="shared" si="1"/>
        <v>97.7138945927447</v>
      </c>
      <c r="AB16" s="1">
        <f t="shared" si="2"/>
        <v>97</v>
      </c>
      <c r="AC16" s="1">
        <f t="shared" si="3"/>
        <v>35429.25</v>
      </c>
      <c r="AD16" s="16">
        <f t="shared" si="4"/>
        <v>35431</v>
      </c>
      <c r="AE16" s="18">
        <f t="shared" si="5"/>
        <v>20</v>
      </c>
      <c r="AF16" s="1">
        <f t="shared" si="6"/>
        <v>20</v>
      </c>
      <c r="AG16" s="1">
        <f t="shared" si="7"/>
        <v>20</v>
      </c>
      <c r="AH16" s="1">
        <f t="shared" si="8"/>
        <v>20</v>
      </c>
      <c r="AI16" s="1">
        <f t="shared" si="9"/>
        <v>99</v>
      </c>
    </row>
    <row r="17" spans="2:35" ht="15.75" customHeight="1">
      <c r="B17" s="6">
        <v>9</v>
      </c>
      <c r="C17" s="49" t="s">
        <v>128</v>
      </c>
      <c r="D17" s="111">
        <v>36250</v>
      </c>
      <c r="E17" s="112"/>
      <c r="F17" s="103">
        <v>1</v>
      </c>
      <c r="G17" s="103"/>
      <c r="H17" s="104"/>
      <c r="I17" s="105"/>
      <c r="Z17" s="17">
        <f t="shared" si="0"/>
        <v>36250</v>
      </c>
      <c r="AA17" s="1">
        <f t="shared" si="1"/>
        <v>99.24709103353867</v>
      </c>
      <c r="AB17" s="1">
        <f t="shared" si="2"/>
        <v>99</v>
      </c>
      <c r="AC17" s="1">
        <f t="shared" si="3"/>
        <v>36159.75</v>
      </c>
      <c r="AD17" s="16">
        <f t="shared" si="4"/>
        <v>36161</v>
      </c>
      <c r="AE17" s="18">
        <f t="shared" si="5"/>
        <v>18.001368925393567</v>
      </c>
      <c r="AF17" s="1">
        <f t="shared" si="6"/>
        <v>18.001368925393567</v>
      </c>
      <c r="AG17" s="1">
        <f t="shared" si="7"/>
        <v>18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06"/>
      <c r="E18" s="107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173</v>
      </c>
    </row>
    <row r="20" ht="19.5" customHeight="1">
      <c r="AH20" s="1">
        <f>AH19-240+8</f>
        <v>-59</v>
      </c>
    </row>
    <row r="21" spans="34:35" ht="19.5" customHeight="1" thickBot="1">
      <c r="AH21" s="1">
        <f>AH20/8</f>
        <v>-7.375</v>
      </c>
      <c r="AI21" s="1">
        <f>FLOOR(AH21,1)</f>
        <v>-8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173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40.87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0</v>
      </c>
      <c r="J44" s="20">
        <f>I28+I44</f>
        <v>40.87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63.19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63.19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395.94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173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41.89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0</v>
      </c>
      <c r="J84" s="20">
        <f>I68+I84</f>
        <v>41.89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64.6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64.6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393.51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I68 I46 I28 B6:D6 I86 C9:C17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9:E18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9:C17">
    <cfRule type="cellIs" priority="3" dxfId="0" operator="equal" stopIfTrue="1">
      <formula>0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martina.smrzova</cp:lastModifiedBy>
  <cp:lastPrinted>2017-04-23T10:34:38Z</cp:lastPrinted>
  <dcterms:created xsi:type="dcterms:W3CDTF">2013-08-07T06:35:18Z</dcterms:created>
  <dcterms:modified xsi:type="dcterms:W3CDTF">2017-04-23T16:24:42Z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